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a 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<sst xmlns="http://schemas.openxmlformats.org/spreadsheetml/2006/main" count="31" uniqueCount="24">
  <si>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Chỉ tiêu</t>
  </si>
  <si>
    <t>Nội dung</t>
  </si>
  <si>
    <t>Dự toán</t>
  </si>
  <si>
    <t>I</t>
  </si>
  <si>
    <t>Tổng số thu</t>
  </si>
  <si>
    <t>Số phải nộp NSNN</t>
  </si>
  <si>
    <t>Số được khấu trừ hoặc để lại</t>
  </si>
  <si>
    <t>Số thu được để lại theo chế độ để thực hiện chính sách tiền lương</t>
  </si>
  <si>
    <t>3.1</t>
  </si>
  <si>
    <t>Đơn vị tính: Đồng</t>
  </si>
  <si>
    <t>Văn phòng Sở</t>
  </si>
  <si>
    <t>Chi cục QLCL NLS và TS</t>
  </si>
  <si>
    <t>Phí</t>
  </si>
  <si>
    <t>II</t>
  </si>
  <si>
    <t>Chi cục Chăn nuôi và Thú y</t>
  </si>
  <si>
    <t>Chi cục Trồng trọt và BVTV</t>
  </si>
  <si>
    <t>Chi cục Thủy sản</t>
  </si>
  <si>
    <t>Chi tiết từng đơn vị trực thuộc</t>
  </si>
  <si>
    <t>Lệ phí</t>
  </si>
  <si>
    <t>Tổng số thu (I+II)</t>
  </si>
  <si>
    <t>So sánh TH/DT (%)</t>
  </si>
  <si>
    <t>SỐ LIỆU QUYẾT TOÁN THU PHÍ, LỆ PHÍ NĂM 2020</t>
  </si>
  <si>
    <r>
      <t>SỞ N</t>
    </r>
    <r>
      <rPr>
        <b/>
        <u val="single"/>
        <sz val="12"/>
        <rFont val="Times New Roman"/>
        <family val="1"/>
      </rPr>
      <t>ÔNG NGHIỆP VÀ P</t>
    </r>
    <r>
      <rPr>
        <b/>
        <sz val="12"/>
        <rFont val="Times New Roman"/>
        <family val="1"/>
      </rPr>
      <t>TNT</t>
    </r>
  </si>
  <si>
    <t>Tổng số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</si>
</sst>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&quot;-&quot;??_);_(@_)"/>
    <numFmt numFmtId="187" formatCode="_-* #,##0.000_-;\-* #,##0.000_-;_-* &quot;-&quot;??_-;_-@_-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181" fontId="2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1" fontId="47" fillId="32" borderId="12" xfId="0" applyNumberFormat="1" applyFont="1" applyFill="1" applyBorder="1" applyAlignment="1">
      <alignment horizontal="right" vertical="center"/>
    </xf>
    <xf numFmtId="181" fontId="47" fillId="32" borderId="12" xfId="0" applyNumberFormat="1" applyFont="1" applyFill="1" applyBorder="1" applyAlignment="1">
      <alignment vertical="center"/>
    </xf>
    <xf numFmtId="0" fontId="47" fillId="32" borderId="12" xfId="0" applyFont="1" applyFill="1" applyBorder="1" applyAlignment="1">
      <alignment vertical="center"/>
    </xf>
    <xf numFmtId="0" fontId="47" fillId="32" borderId="0" xfId="0" applyFont="1" applyFill="1" applyAlignment="1">
      <alignment vertical="center"/>
    </xf>
    <xf numFmtId="181" fontId="48" fillId="32" borderId="12" xfId="0" applyNumberFormat="1" applyFont="1" applyFill="1" applyBorder="1" applyAlignment="1">
      <alignment horizontal="right" vertical="center"/>
    </xf>
    <xf numFmtId="0" fontId="48" fillId="32" borderId="12" xfId="0" applyFont="1" applyFill="1" applyBorder="1" applyAlignment="1">
      <alignment vertical="center"/>
    </xf>
    <xf numFmtId="0" fontId="48" fillId="32" borderId="0" xfId="0" applyFont="1" applyFill="1" applyAlignment="1">
      <alignment vertical="center"/>
    </xf>
    <xf numFmtId="181" fontId="48" fillId="32" borderId="12" xfId="0" applyNumberFormat="1" applyFont="1" applyFill="1" applyBorder="1" applyAlignment="1">
      <alignment vertical="center"/>
    </xf>
    <xf numFmtId="3" fontId="48" fillId="32" borderId="12" xfId="0" applyNumberFormat="1" applyFont="1" applyFill="1" applyBorder="1" applyAlignment="1">
      <alignment horizontal="right" vertical="center"/>
    </xf>
    <xf numFmtId="3" fontId="48" fillId="32" borderId="13" xfId="0" applyNumberFormat="1" applyFont="1" applyFill="1" applyBorder="1" applyAlignment="1">
      <alignment horizontal="right" vertical="center"/>
    </xf>
    <xf numFmtId="181" fontId="47" fillId="32" borderId="13" xfId="0" applyNumberFormat="1" applyFont="1" applyFill="1" applyBorder="1" applyAlignment="1">
      <alignment horizontal="right" vertical="center"/>
    </xf>
    <xf numFmtId="181" fontId="48" fillId="32" borderId="13" xfId="0" applyNumberFormat="1" applyFont="1" applyFill="1" applyBorder="1" applyAlignment="1">
      <alignment horizontal="right" vertical="center"/>
    </xf>
    <xf numFmtId="0" fontId="48" fillId="32" borderId="13" xfId="0" applyFont="1" applyFill="1" applyBorder="1" applyAlignment="1">
      <alignment vertical="center"/>
    </xf>
    <xf numFmtId="0" fontId="47" fillId="32" borderId="12" xfId="0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left" vertical="center" wrapText="1"/>
    </xf>
    <xf numFmtId="187" fontId="47" fillId="32" borderId="12" xfId="0" applyNumberFormat="1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187" fontId="48" fillId="32" borderId="12" xfId="0" applyNumberFormat="1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vertical="center" wrapText="1"/>
    </xf>
    <xf numFmtId="0" fontId="49" fillId="32" borderId="12" xfId="0" applyFont="1" applyFill="1" applyBorder="1" applyAlignment="1">
      <alignment vertical="center" wrapText="1"/>
    </xf>
    <xf numFmtId="181" fontId="49" fillId="32" borderId="12" xfId="0" applyNumberFormat="1" applyFont="1" applyFill="1" applyBorder="1" applyAlignment="1">
      <alignment horizontal="right" vertical="center"/>
    </xf>
    <xf numFmtId="181" fontId="47" fillId="32" borderId="12" xfId="0" applyNumberFormat="1" applyFont="1" applyFill="1" applyBorder="1" applyAlignment="1">
      <alignment horizontal="center" vertical="center"/>
    </xf>
    <xf numFmtId="0" fontId="48" fillId="32" borderId="13" xfId="0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 vertical="center" wrapText="1"/>
    </xf>
    <xf numFmtId="181" fontId="47" fillId="32" borderId="1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81" fontId="1" fillId="0" borderId="14" xfId="0" applyNumberFormat="1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pane xSplit="2" topLeftCell="D1" activePane="topRight" state="frozen"/>
      <selection pane="topLeft" activeCell="A1" sqref="A1"/>
      <selection pane="topRight" activeCell="O10" sqref="O10"/>
    </sheetView>
  </sheetViews>
  <sheetFormatPr defaultColWidth="9.140625" defaultRowHeight="12.75"/>
  <cols>
    <col min="1" max="1" width="5.57421875" style="12" customWidth="1"/>
    <col min="2" max="2" width="35.28125" style="12" customWidth="1"/>
    <col min="3" max="3" width="16.57421875" style="12" hidden="1" customWidth="1"/>
    <col min="4" max="4" width="16.57421875" style="12" customWidth="1"/>
    <col min="5" max="5" width="13.8515625" style="12" hidden="1" customWidth="1"/>
    <col min="6" max="6" width="14.28125" style="12" hidden="1" customWidth="1"/>
    <col min="7" max="7" width="14.28125" style="5" hidden="1" customWidth="1"/>
    <col min="8" max="8" width="6.57421875" style="5" hidden="1" customWidth="1"/>
    <col min="9" max="9" width="14.28125" style="5" bestFit="1" customWidth="1"/>
    <col min="10" max="10" width="14.28125" style="5" hidden="1" customWidth="1"/>
    <col min="11" max="11" width="6.57421875" style="5" hidden="1" customWidth="1"/>
    <col min="12" max="13" width="14.28125" style="5" hidden="1" customWidth="1"/>
    <col min="14" max="14" width="12.7109375" style="5" hidden="1" customWidth="1"/>
    <col min="15" max="15" width="14.28125" style="5" bestFit="1" customWidth="1"/>
    <col min="16" max="16" width="14.28125" style="5" hidden="1" customWidth="1"/>
    <col min="17" max="17" width="14.00390625" style="5" hidden="1" customWidth="1"/>
    <col min="18" max="19" width="13.140625" style="5" hidden="1" customWidth="1"/>
    <col min="20" max="20" width="6.00390625" style="5" hidden="1" customWidth="1"/>
    <col min="21" max="21" width="15.28125" style="5" customWidth="1"/>
    <col min="22" max="22" width="14.28125" style="5" bestFit="1" customWidth="1"/>
    <col min="23" max="23" width="14.28125" style="5" hidden="1" customWidth="1"/>
    <col min="24" max="24" width="6.00390625" style="5" hidden="1" customWidth="1"/>
    <col min="25" max="26" width="13.140625" style="5" hidden="1" customWidth="1"/>
    <col min="27" max="27" width="6.57421875" style="5" hidden="1" customWidth="1"/>
    <col min="28" max="28" width="13.140625" style="5" bestFit="1" customWidth="1"/>
    <col min="29" max="29" width="13.140625" style="5" hidden="1" customWidth="1"/>
    <col min="30" max="30" width="6.140625" style="5" hidden="1" customWidth="1"/>
    <col min="31" max="33" width="9.140625" style="5" customWidth="1"/>
    <col min="34" max="16384" width="9.140625" style="4" customWidth="1"/>
  </cols>
  <sheetData>
    <row r="1" spans="1:33" s="9" customFormat="1" ht="26.25" customHeight="1">
      <c r="A1" s="14" t="s">
        <v>22</v>
      </c>
      <c r="B1" s="14"/>
      <c r="C1" s="14"/>
      <c r="D1" s="17"/>
      <c r="E1" s="17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9" customFormat="1" ht="26.25" customHeight="1">
      <c r="A2" s="14"/>
      <c r="B2" s="14"/>
      <c r="C2" s="14"/>
      <c r="D2" s="16"/>
      <c r="E2" s="16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9" customFormat="1" ht="26.2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0"/>
      <c r="AD3" s="10"/>
      <c r="AE3" s="10"/>
      <c r="AF3" s="10"/>
      <c r="AG3" s="10"/>
    </row>
    <row r="4" spans="1:33" s="9" customFormat="1" ht="26.25" customHeight="1">
      <c r="A4" s="14"/>
      <c r="B4" s="14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5" t="s">
        <v>9</v>
      </c>
      <c r="AC4" s="50"/>
      <c r="AD4" s="50"/>
      <c r="AE4" s="10"/>
      <c r="AF4" s="10"/>
      <c r="AG4" s="10"/>
    </row>
    <row r="5" spans="1:33" s="2" customFormat="1" ht="12.75" customHeight="1">
      <c r="A5" s="19" t="s">
        <v>0</v>
      </c>
      <c r="B5" s="19" t="s">
        <v>1</v>
      </c>
      <c r="C5" s="22" t="s">
        <v>2</v>
      </c>
      <c r="D5" s="19" t="s">
        <v>23</v>
      </c>
      <c r="E5" s="19" t="s">
        <v>20</v>
      </c>
      <c r="F5" s="20" t="s">
        <v>17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"/>
      <c r="AF5" s="3"/>
      <c r="AG5" s="3"/>
    </row>
    <row r="6" spans="1:33" s="2" customFormat="1" ht="38.25" customHeight="1">
      <c r="A6" s="19"/>
      <c r="B6" s="19"/>
      <c r="C6" s="22"/>
      <c r="D6" s="19"/>
      <c r="E6" s="19"/>
      <c r="F6" s="21" t="s">
        <v>10</v>
      </c>
      <c r="G6" s="21"/>
      <c r="H6" s="21"/>
      <c r="I6" s="24" t="s">
        <v>10</v>
      </c>
      <c r="J6" s="24"/>
      <c r="K6" s="24"/>
      <c r="L6" s="24" t="s">
        <v>14</v>
      </c>
      <c r="M6" s="24"/>
      <c r="N6" s="24"/>
      <c r="O6" s="24" t="s">
        <v>14</v>
      </c>
      <c r="P6" s="24"/>
      <c r="Q6" s="24"/>
      <c r="R6" s="23" t="s">
        <v>11</v>
      </c>
      <c r="S6" s="23"/>
      <c r="T6" s="23"/>
      <c r="U6" s="23"/>
      <c r="V6" s="24" t="s">
        <v>15</v>
      </c>
      <c r="W6" s="24"/>
      <c r="X6" s="24"/>
      <c r="Y6" s="1"/>
      <c r="Z6" s="24"/>
      <c r="AA6" s="24"/>
      <c r="AB6" s="24" t="s">
        <v>16</v>
      </c>
      <c r="AC6" s="21"/>
      <c r="AD6" s="21"/>
      <c r="AE6" s="3"/>
      <c r="AF6" s="3"/>
      <c r="AG6" s="3"/>
    </row>
    <row r="7" spans="1:33" s="8" customFormat="1" ht="39" customHeight="1">
      <c r="A7" s="51"/>
      <c r="B7" s="52" t="s">
        <v>19</v>
      </c>
      <c r="C7" s="53">
        <v>790790000</v>
      </c>
      <c r="D7" s="53">
        <v>828192500</v>
      </c>
      <c r="E7" s="54">
        <f>D7/C7</f>
        <v>1.047297639069791</v>
      </c>
      <c r="F7" s="53">
        <f aca="true" t="shared" si="0" ref="F7:AD7">F8+F13</f>
        <v>300000000</v>
      </c>
      <c r="G7" s="55">
        <f t="shared" si="0"/>
        <v>300000000</v>
      </c>
      <c r="H7" s="55">
        <f t="shared" si="0"/>
        <v>0</v>
      </c>
      <c r="I7" s="55">
        <f t="shared" si="0"/>
        <v>284377500</v>
      </c>
      <c r="J7" s="55">
        <f t="shared" si="0"/>
        <v>284377500</v>
      </c>
      <c r="K7" s="55">
        <f t="shared" si="0"/>
        <v>0</v>
      </c>
      <c r="L7" s="55">
        <f t="shared" si="0"/>
        <v>230000000</v>
      </c>
      <c r="M7" s="55">
        <f t="shared" si="0"/>
        <v>230000000</v>
      </c>
      <c r="N7" s="55"/>
      <c r="O7" s="55">
        <f t="shared" si="0"/>
        <v>280265000</v>
      </c>
      <c r="P7" s="55">
        <f t="shared" si="0"/>
        <v>280265000</v>
      </c>
      <c r="Q7" s="55">
        <f t="shared" si="0"/>
        <v>0</v>
      </c>
      <c r="R7" s="55">
        <f t="shared" si="0"/>
        <v>74850000</v>
      </c>
      <c r="S7" s="55">
        <f t="shared" si="0"/>
        <v>74850000</v>
      </c>
      <c r="T7" s="55">
        <f t="shared" si="0"/>
        <v>0</v>
      </c>
      <c r="U7" s="55">
        <f t="shared" si="0"/>
        <v>85350000</v>
      </c>
      <c r="V7" s="55">
        <f t="shared" si="0"/>
        <v>146640000</v>
      </c>
      <c r="W7" s="55">
        <f t="shared" si="0"/>
        <v>146640000</v>
      </c>
      <c r="X7" s="55">
        <f t="shared" si="0"/>
        <v>0</v>
      </c>
      <c r="Y7" s="55">
        <f t="shared" si="0"/>
        <v>45000000</v>
      </c>
      <c r="Z7" s="55">
        <f t="shared" si="0"/>
        <v>45000000</v>
      </c>
      <c r="AA7" s="55">
        <f t="shared" si="0"/>
        <v>0</v>
      </c>
      <c r="AB7" s="55">
        <f t="shared" si="0"/>
        <v>31560000</v>
      </c>
      <c r="AC7" s="55">
        <f t="shared" si="0"/>
        <v>31560000</v>
      </c>
      <c r="AD7" s="55">
        <f t="shared" si="0"/>
        <v>0</v>
      </c>
      <c r="AE7" s="7"/>
      <c r="AF7" s="7"/>
      <c r="AG7" s="7"/>
    </row>
    <row r="8" spans="1:30" s="28" customFormat="1" ht="32.25" customHeight="1">
      <c r="A8" s="38" t="s">
        <v>3</v>
      </c>
      <c r="B8" s="39" t="s">
        <v>12</v>
      </c>
      <c r="C8" s="25">
        <v>770790000</v>
      </c>
      <c r="D8" s="25">
        <v>814832500</v>
      </c>
      <c r="E8" s="40">
        <f aca="true" t="shared" si="1" ref="E8:E15">D8/C8</f>
        <v>1.0571394283786764</v>
      </c>
      <c r="F8" s="25">
        <f>+F9</f>
        <v>300000000</v>
      </c>
      <c r="G8" s="25">
        <f>+G9</f>
        <v>300000000</v>
      </c>
      <c r="H8" s="25">
        <f>G8-F8</f>
        <v>0</v>
      </c>
      <c r="I8" s="25">
        <f>+I9</f>
        <v>284377500</v>
      </c>
      <c r="J8" s="25">
        <f>+J9</f>
        <v>284377500</v>
      </c>
      <c r="K8" s="26">
        <f>J8-I8</f>
        <v>0</v>
      </c>
      <c r="L8" s="26">
        <f>+L9</f>
        <v>220000000</v>
      </c>
      <c r="M8" s="26">
        <f>+M9</f>
        <v>220000000</v>
      </c>
      <c r="N8" s="26">
        <f>M8-L8</f>
        <v>0</v>
      </c>
      <c r="O8" s="26">
        <f>+O9</f>
        <v>278365000</v>
      </c>
      <c r="P8" s="26">
        <f>+P9</f>
        <v>278365000</v>
      </c>
      <c r="Q8" s="26">
        <f>P8-O8</f>
        <v>0</v>
      </c>
      <c r="R8" s="25">
        <f>+R9</f>
        <v>74850000</v>
      </c>
      <c r="S8" s="25">
        <f>+S9</f>
        <v>74850000</v>
      </c>
      <c r="T8" s="25"/>
      <c r="U8" s="25">
        <f>+U9</f>
        <v>85350000</v>
      </c>
      <c r="V8" s="25">
        <f>+V9</f>
        <v>146640000</v>
      </c>
      <c r="W8" s="25">
        <f>+W9</f>
        <v>146640000</v>
      </c>
      <c r="X8" s="25">
        <f>V8-W8</f>
        <v>0</v>
      </c>
      <c r="Y8" s="25">
        <f>+Y9</f>
        <v>35000000</v>
      </c>
      <c r="Z8" s="25">
        <f>+Z9</f>
        <v>35000000</v>
      </c>
      <c r="AA8" s="25">
        <f>+AA9</f>
        <v>0</v>
      </c>
      <c r="AB8" s="25">
        <f>+AB9</f>
        <v>20100000</v>
      </c>
      <c r="AC8" s="25">
        <f>+AC9</f>
        <v>20100000</v>
      </c>
      <c r="AD8" s="27"/>
    </row>
    <row r="9" spans="1:30" s="31" customFormat="1" ht="32.25" customHeight="1">
      <c r="A9" s="41">
        <v>1</v>
      </c>
      <c r="B9" s="30" t="s">
        <v>4</v>
      </c>
      <c r="C9" s="29">
        <v>770790000</v>
      </c>
      <c r="D9" s="29">
        <v>814832500</v>
      </c>
      <c r="E9" s="42">
        <f t="shared" si="1"/>
        <v>1.0571394283786764</v>
      </c>
      <c r="F9" s="29">
        <v>300000000</v>
      </c>
      <c r="G9" s="29">
        <v>300000000</v>
      </c>
      <c r="H9" s="25">
        <f aca="true" t="shared" si="2" ref="H9:H17">G9-F9</f>
        <v>0</v>
      </c>
      <c r="I9" s="29">
        <v>284377500</v>
      </c>
      <c r="J9" s="29">
        <f>+I9</f>
        <v>284377500</v>
      </c>
      <c r="K9" s="26">
        <f>J9-I9</f>
        <v>0</v>
      </c>
      <c r="L9" s="29">
        <v>220000000</v>
      </c>
      <c r="M9" s="29">
        <f>+L9</f>
        <v>220000000</v>
      </c>
      <c r="N9" s="26">
        <f aca="true" t="shared" si="3" ref="N9:N15">M9-L9</f>
        <v>0</v>
      </c>
      <c r="O9" s="29">
        <f>269825000+8540000</f>
        <v>278365000</v>
      </c>
      <c r="P9" s="29">
        <f>+O9</f>
        <v>278365000</v>
      </c>
      <c r="Q9" s="26">
        <f aca="true" t="shared" si="4" ref="Q9:Q15">P9-O9</f>
        <v>0</v>
      </c>
      <c r="R9" s="29">
        <f>60000000+14850000</f>
        <v>74850000</v>
      </c>
      <c r="S9" s="29">
        <f>R9</f>
        <v>74850000</v>
      </c>
      <c r="T9" s="29"/>
      <c r="U9" s="29">
        <v>85350000</v>
      </c>
      <c r="V9" s="29">
        <v>146640000</v>
      </c>
      <c r="W9" s="29">
        <v>146640000</v>
      </c>
      <c r="X9" s="25">
        <f>V9-W9</f>
        <v>0</v>
      </c>
      <c r="Y9" s="29">
        <v>35000000</v>
      </c>
      <c r="Z9" s="29">
        <f>Y9</f>
        <v>35000000</v>
      </c>
      <c r="AA9" s="29">
        <v>0</v>
      </c>
      <c r="AB9" s="29">
        <v>20100000</v>
      </c>
      <c r="AC9" s="29">
        <f>+AB9</f>
        <v>20100000</v>
      </c>
      <c r="AD9" s="30"/>
    </row>
    <row r="10" spans="1:30" s="31" customFormat="1" ht="32.25" customHeight="1">
      <c r="A10" s="41">
        <v>2</v>
      </c>
      <c r="B10" s="30" t="s">
        <v>5</v>
      </c>
      <c r="C10" s="29">
        <v>136338000</v>
      </c>
      <c r="D10" s="29">
        <v>128822250</v>
      </c>
      <c r="E10" s="42">
        <f t="shared" si="1"/>
        <v>0.9448741363376315</v>
      </c>
      <c r="F10" s="29">
        <v>30000000</v>
      </c>
      <c r="G10" s="29">
        <v>30000000</v>
      </c>
      <c r="H10" s="25">
        <f t="shared" si="2"/>
        <v>0</v>
      </c>
      <c r="I10" s="29">
        <f>+I9*0.1</f>
        <v>28437750</v>
      </c>
      <c r="J10" s="29">
        <f>+I10</f>
        <v>28437750</v>
      </c>
      <c r="K10" s="26">
        <f>J10-I10</f>
        <v>0</v>
      </c>
      <c r="L10" s="29">
        <v>22000000</v>
      </c>
      <c r="M10" s="29">
        <f>+L10</f>
        <v>22000000</v>
      </c>
      <c r="N10" s="26">
        <f t="shared" si="3"/>
        <v>0</v>
      </c>
      <c r="O10" s="29">
        <f>26982500+854000</f>
        <v>27836500</v>
      </c>
      <c r="P10" s="29">
        <f>+O10</f>
        <v>27836500</v>
      </c>
      <c r="Q10" s="26">
        <f t="shared" si="4"/>
        <v>0</v>
      </c>
      <c r="R10" s="29">
        <v>14970000</v>
      </c>
      <c r="S10" s="29">
        <f>R10</f>
        <v>14970000</v>
      </c>
      <c r="T10" s="29"/>
      <c r="U10" s="29">
        <f>U9*0.2</f>
        <v>17070000</v>
      </c>
      <c r="V10" s="29">
        <v>35378000</v>
      </c>
      <c r="W10" s="29">
        <v>35378000</v>
      </c>
      <c r="X10" s="25">
        <f>V10-W10</f>
        <v>0</v>
      </c>
      <c r="Y10" s="29">
        <v>35000000</v>
      </c>
      <c r="Z10" s="29">
        <f>Y10</f>
        <v>35000000</v>
      </c>
      <c r="AA10" s="29">
        <v>0</v>
      </c>
      <c r="AB10" s="29">
        <f>AB9</f>
        <v>20100000</v>
      </c>
      <c r="AC10" s="29">
        <f>+AB10</f>
        <v>20100000</v>
      </c>
      <c r="AD10" s="30"/>
    </row>
    <row r="11" spans="1:30" s="31" customFormat="1" ht="32.25" customHeight="1">
      <c r="A11" s="41">
        <v>3</v>
      </c>
      <c r="B11" s="43" t="s">
        <v>6</v>
      </c>
      <c r="C11" s="29">
        <v>634452000</v>
      </c>
      <c r="D11" s="29">
        <v>686010250</v>
      </c>
      <c r="E11" s="42">
        <f t="shared" si="1"/>
        <v>1.0812642248743798</v>
      </c>
      <c r="F11" s="29">
        <v>270000000</v>
      </c>
      <c r="G11" s="29">
        <v>270000000</v>
      </c>
      <c r="H11" s="25">
        <f t="shared" si="2"/>
        <v>0</v>
      </c>
      <c r="I11" s="29">
        <f>+I9-I10</f>
        <v>255939750</v>
      </c>
      <c r="J11" s="29">
        <f>+I11</f>
        <v>255939750</v>
      </c>
      <c r="K11" s="26">
        <f>J11-I11</f>
        <v>0</v>
      </c>
      <c r="L11" s="29">
        <f>L9-L10</f>
        <v>198000000</v>
      </c>
      <c r="M11" s="29">
        <f>+L11</f>
        <v>198000000</v>
      </c>
      <c r="N11" s="26">
        <f t="shared" si="3"/>
        <v>0</v>
      </c>
      <c r="O11" s="29">
        <f>O9-O10</f>
        <v>250528500</v>
      </c>
      <c r="P11" s="29">
        <f>+O11</f>
        <v>250528500</v>
      </c>
      <c r="Q11" s="26">
        <f t="shared" si="4"/>
        <v>0</v>
      </c>
      <c r="R11" s="29">
        <f>R9-R10</f>
        <v>59880000</v>
      </c>
      <c r="S11" s="29">
        <f>R11</f>
        <v>59880000</v>
      </c>
      <c r="T11" s="29"/>
      <c r="U11" s="29">
        <f>U9-U10</f>
        <v>68280000</v>
      </c>
      <c r="V11" s="32">
        <v>111262000</v>
      </c>
      <c r="W11" s="32">
        <v>111262000</v>
      </c>
      <c r="X11" s="25">
        <f>V11-W11</f>
        <v>0</v>
      </c>
      <c r="Y11" s="30"/>
      <c r="Z11" s="30"/>
      <c r="AA11" s="30"/>
      <c r="AB11" s="30"/>
      <c r="AC11" s="30"/>
      <c r="AD11" s="30"/>
    </row>
    <row r="12" spans="1:30" s="31" customFormat="1" ht="36" customHeight="1">
      <c r="A12" s="41" t="s">
        <v>8</v>
      </c>
      <c r="B12" s="44" t="s">
        <v>7</v>
      </c>
      <c r="C12" s="45">
        <v>184800000</v>
      </c>
      <c r="D12" s="45">
        <v>264524400</v>
      </c>
      <c r="E12" s="42">
        <f t="shared" si="1"/>
        <v>1.4314090909090909</v>
      </c>
      <c r="F12" s="29">
        <v>108000000</v>
      </c>
      <c r="G12" s="29">
        <v>108000000</v>
      </c>
      <c r="H12" s="25">
        <f t="shared" si="2"/>
        <v>0</v>
      </c>
      <c r="I12" s="29">
        <v>102375000</v>
      </c>
      <c r="J12" s="29">
        <f>+I12</f>
        <v>102375000</v>
      </c>
      <c r="K12" s="26">
        <f>J12-I12</f>
        <v>0</v>
      </c>
      <c r="L12" s="32">
        <v>38000000</v>
      </c>
      <c r="M12" s="32">
        <f>L12</f>
        <v>38000000</v>
      </c>
      <c r="N12" s="26">
        <f t="shared" si="3"/>
        <v>0</v>
      </c>
      <c r="O12" s="32">
        <f>(O11-24697000)*40%</f>
        <v>90332600</v>
      </c>
      <c r="P12" s="32">
        <f>O12</f>
        <v>90332600</v>
      </c>
      <c r="Q12" s="26">
        <f t="shared" si="4"/>
        <v>0</v>
      </c>
      <c r="R12" s="29">
        <v>23800000</v>
      </c>
      <c r="S12" s="29">
        <f>R12</f>
        <v>23800000</v>
      </c>
      <c r="T12" s="29"/>
      <c r="U12" s="29">
        <v>27312000</v>
      </c>
      <c r="V12" s="32">
        <f>V11*40%</f>
        <v>44504800</v>
      </c>
      <c r="W12" s="32">
        <f>W11*40%</f>
        <v>44504800</v>
      </c>
      <c r="X12" s="25">
        <f>V12-W12</f>
        <v>0</v>
      </c>
      <c r="Y12" s="30"/>
      <c r="Z12" s="30"/>
      <c r="AA12" s="30"/>
      <c r="AB12" s="30"/>
      <c r="AC12" s="30"/>
      <c r="AD12" s="30"/>
    </row>
    <row r="13" spans="1:30" s="28" customFormat="1" ht="32.25" customHeight="1">
      <c r="A13" s="38" t="s">
        <v>13</v>
      </c>
      <c r="B13" s="39" t="s">
        <v>18</v>
      </c>
      <c r="C13" s="25">
        <v>20000000</v>
      </c>
      <c r="D13" s="25">
        <v>13360000</v>
      </c>
      <c r="E13" s="40">
        <f t="shared" si="1"/>
        <v>0.668</v>
      </c>
      <c r="F13" s="25"/>
      <c r="G13" s="25"/>
      <c r="H13" s="25">
        <f t="shared" si="2"/>
        <v>0</v>
      </c>
      <c r="I13" s="25"/>
      <c r="J13" s="25"/>
      <c r="K13" s="27"/>
      <c r="L13" s="26">
        <f>+L14</f>
        <v>10000000</v>
      </c>
      <c r="M13" s="26">
        <f>+M14</f>
        <v>10000000</v>
      </c>
      <c r="N13" s="26">
        <f t="shared" si="3"/>
        <v>0</v>
      </c>
      <c r="O13" s="26">
        <f>O14</f>
        <v>1900000</v>
      </c>
      <c r="P13" s="26">
        <f>+P14</f>
        <v>1900000</v>
      </c>
      <c r="Q13" s="26">
        <f t="shared" si="4"/>
        <v>0</v>
      </c>
      <c r="R13" s="26">
        <f aca="true" t="shared" si="5" ref="R13:AC13">+R14</f>
        <v>0</v>
      </c>
      <c r="S13" s="26">
        <f t="shared" si="5"/>
        <v>0</v>
      </c>
      <c r="T13" s="26">
        <f t="shared" si="5"/>
        <v>0</v>
      </c>
      <c r="U13" s="26">
        <f t="shared" si="5"/>
        <v>0</v>
      </c>
      <c r="V13" s="26">
        <f t="shared" si="5"/>
        <v>0</v>
      </c>
      <c r="W13" s="26">
        <f t="shared" si="5"/>
        <v>0</v>
      </c>
      <c r="X13" s="26">
        <f t="shared" si="5"/>
        <v>0</v>
      </c>
      <c r="Y13" s="26">
        <f t="shared" si="5"/>
        <v>10000000</v>
      </c>
      <c r="Z13" s="26">
        <f t="shared" si="5"/>
        <v>10000000</v>
      </c>
      <c r="AA13" s="26">
        <f t="shared" si="5"/>
        <v>0</v>
      </c>
      <c r="AB13" s="26">
        <f t="shared" si="5"/>
        <v>11460000</v>
      </c>
      <c r="AC13" s="26">
        <f t="shared" si="5"/>
        <v>11460000</v>
      </c>
      <c r="AD13" s="27"/>
    </row>
    <row r="14" spans="1:30" s="31" customFormat="1" ht="32.25" customHeight="1">
      <c r="A14" s="41">
        <v>1</v>
      </c>
      <c r="B14" s="30" t="s">
        <v>4</v>
      </c>
      <c r="C14" s="29">
        <v>20000000</v>
      </c>
      <c r="D14" s="29">
        <v>13360000</v>
      </c>
      <c r="E14" s="42">
        <f t="shared" si="1"/>
        <v>0.668</v>
      </c>
      <c r="F14" s="29"/>
      <c r="G14" s="33"/>
      <c r="H14" s="25">
        <f t="shared" si="2"/>
        <v>0</v>
      </c>
      <c r="I14" s="29"/>
      <c r="J14" s="29"/>
      <c r="K14" s="30"/>
      <c r="L14" s="29">
        <v>10000000</v>
      </c>
      <c r="M14" s="32">
        <f>+L14</f>
        <v>10000000</v>
      </c>
      <c r="N14" s="26">
        <f t="shared" si="3"/>
        <v>0</v>
      </c>
      <c r="O14" s="32">
        <v>1900000</v>
      </c>
      <c r="P14" s="32">
        <f>+O14</f>
        <v>1900000</v>
      </c>
      <c r="Q14" s="26">
        <f t="shared" si="4"/>
        <v>0</v>
      </c>
      <c r="R14" s="29"/>
      <c r="S14" s="29"/>
      <c r="T14" s="29"/>
      <c r="U14" s="29"/>
      <c r="V14" s="30"/>
      <c r="W14" s="30"/>
      <c r="X14" s="30"/>
      <c r="Y14" s="29">
        <v>10000000</v>
      </c>
      <c r="Z14" s="29">
        <f>Y14</f>
        <v>10000000</v>
      </c>
      <c r="AA14" s="29">
        <v>0</v>
      </c>
      <c r="AB14" s="29">
        <v>11460000</v>
      </c>
      <c r="AC14" s="29">
        <f>AB14</f>
        <v>11460000</v>
      </c>
      <c r="AD14" s="29">
        <v>0</v>
      </c>
    </row>
    <row r="15" spans="1:30" s="31" customFormat="1" ht="32.25" customHeight="1">
      <c r="A15" s="41">
        <v>2</v>
      </c>
      <c r="B15" s="30" t="s">
        <v>5</v>
      </c>
      <c r="C15" s="29">
        <v>20000000</v>
      </c>
      <c r="D15" s="29">
        <v>13360000</v>
      </c>
      <c r="E15" s="42">
        <f t="shared" si="1"/>
        <v>0.668</v>
      </c>
      <c r="F15" s="29"/>
      <c r="G15" s="33"/>
      <c r="H15" s="25">
        <f t="shared" si="2"/>
        <v>0</v>
      </c>
      <c r="I15" s="29"/>
      <c r="J15" s="29"/>
      <c r="K15" s="30"/>
      <c r="L15" s="29">
        <f>L14</f>
        <v>10000000</v>
      </c>
      <c r="M15" s="32">
        <f>+L15</f>
        <v>10000000</v>
      </c>
      <c r="N15" s="26">
        <f t="shared" si="3"/>
        <v>0</v>
      </c>
      <c r="O15" s="32">
        <f>+O14</f>
        <v>1900000</v>
      </c>
      <c r="P15" s="32">
        <f>+O15</f>
        <v>1900000</v>
      </c>
      <c r="Q15" s="26">
        <f t="shared" si="4"/>
        <v>0</v>
      </c>
      <c r="R15" s="29"/>
      <c r="S15" s="29"/>
      <c r="T15" s="29"/>
      <c r="U15" s="29"/>
      <c r="V15" s="30"/>
      <c r="W15" s="30"/>
      <c r="X15" s="30"/>
      <c r="Y15" s="29">
        <v>10000000</v>
      </c>
      <c r="Z15" s="29">
        <f>Y15</f>
        <v>10000000</v>
      </c>
      <c r="AA15" s="29">
        <v>0</v>
      </c>
      <c r="AB15" s="29">
        <f>AB14</f>
        <v>11460000</v>
      </c>
      <c r="AC15" s="29">
        <f>AB15</f>
        <v>11460000</v>
      </c>
      <c r="AD15" s="29">
        <v>0</v>
      </c>
    </row>
    <row r="16" spans="1:30" s="31" customFormat="1" ht="32.25" customHeight="1">
      <c r="A16" s="41">
        <v>3</v>
      </c>
      <c r="B16" s="43" t="s">
        <v>6</v>
      </c>
      <c r="C16" s="29">
        <v>0</v>
      </c>
      <c r="D16" s="25">
        <v>0</v>
      </c>
      <c r="E16" s="46"/>
      <c r="F16" s="29"/>
      <c r="G16" s="33"/>
      <c r="H16" s="25">
        <f t="shared" si="2"/>
        <v>0</v>
      </c>
      <c r="I16" s="29"/>
      <c r="J16" s="29"/>
      <c r="K16" s="30"/>
      <c r="L16" s="30"/>
      <c r="M16" s="30"/>
      <c r="N16" s="30"/>
      <c r="O16" s="32"/>
      <c r="P16" s="30"/>
      <c r="Q16" s="30"/>
      <c r="R16" s="29"/>
      <c r="S16" s="29"/>
      <c r="T16" s="29"/>
      <c r="U16" s="29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31" customFormat="1" ht="36.75" customHeight="1">
      <c r="A17" s="47" t="s">
        <v>8</v>
      </c>
      <c r="B17" s="48" t="s">
        <v>7</v>
      </c>
      <c r="C17" s="36">
        <v>0</v>
      </c>
      <c r="D17" s="35">
        <v>0</v>
      </c>
      <c r="E17" s="49">
        <v>0</v>
      </c>
      <c r="F17" s="36"/>
      <c r="G17" s="34"/>
      <c r="H17" s="35">
        <f t="shared" si="2"/>
        <v>0</v>
      </c>
      <c r="I17" s="36"/>
      <c r="J17" s="36"/>
      <c r="K17" s="37"/>
      <c r="L17" s="37"/>
      <c r="M17" s="37"/>
      <c r="N17" s="37"/>
      <c r="O17" s="37"/>
      <c r="P17" s="37"/>
      <c r="Q17" s="37"/>
      <c r="R17" s="36"/>
      <c r="S17" s="36"/>
      <c r="T17" s="36"/>
      <c r="U17" s="36"/>
      <c r="V17" s="37"/>
      <c r="W17" s="37"/>
      <c r="X17" s="37"/>
      <c r="Y17" s="37"/>
      <c r="Z17" s="37"/>
      <c r="AA17" s="37"/>
      <c r="AB17" s="37"/>
      <c r="AC17" s="37"/>
      <c r="AD17" s="37"/>
    </row>
    <row r="18" spans="15:29" ht="12.75"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ht="12.75">
      <c r="D19" s="13"/>
    </row>
    <row r="20" s="5" customFormat="1" ht="12.75">
      <c r="D20" s="6"/>
    </row>
    <row r="21" spans="4:22" ht="12.75">
      <c r="D21" s="13"/>
      <c r="U21" s="6"/>
      <c r="V21" s="6"/>
    </row>
  </sheetData>
  <sheetProtection/>
  <mergeCells count="8">
    <mergeCell ref="D1:E1"/>
    <mergeCell ref="A3:AB3"/>
    <mergeCell ref="F5:AD5"/>
    <mergeCell ref="R6:U6"/>
    <mergeCell ref="D5:D6"/>
    <mergeCell ref="B5:B6"/>
    <mergeCell ref="A5:A6"/>
    <mergeCell ref="E5:E6"/>
  </mergeCells>
  <printOptions/>
  <pageMargins left="0.55" right="0.15748031496063" top="0.47244094488189" bottom="0.46" header="0.393700787401575" footer="0.3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StarGear</cp:lastModifiedBy>
  <cp:lastPrinted>2021-12-14T02:45:03Z</cp:lastPrinted>
  <dcterms:created xsi:type="dcterms:W3CDTF">2019-04-05T02:39:09Z</dcterms:created>
  <dcterms:modified xsi:type="dcterms:W3CDTF">2021-12-14T02:45:06Z</dcterms:modified>
  <cp:category/>
  <cp:version/>
  <cp:contentType/>
  <cp:contentStatus/>
</cp:coreProperties>
</file>