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26.11.21 in cuối Biểu 03 (2)" sheetId="1" r:id="rId1"/>
    <sheet name="B3" sheetId="2" r:id="rId2"/>
  </sheets>
  <definedNames>
    <definedName name="_xlnm.Print_Titles" localSheetId="0">'26.11.21 in cuối Biểu 03 (2)'!$A:$F</definedName>
    <definedName name="_xlnm.Print_Titles" localSheetId="1">'B3'!$A:$F</definedName>
  </definedNames>
  <calcPr fullCalcOnLoad="1"/>
</workbook>
</file>

<file path=xl/sharedStrings.xml><?xml version="1.0" encoding="utf-8"?>
<sst xmlns="http://schemas.openxmlformats.org/spreadsheetml/2006/main" count="126" uniqueCount="74">
  <si>
    <t>Chỉ tiêu</t>
  </si>
  <si>
    <t>A</t>
  </si>
  <si>
    <t>B</t>
  </si>
  <si>
    <t>I</t>
  </si>
  <si>
    <t>Hoạt động hành chính, sự nghiệp</t>
  </si>
  <si>
    <t>Doanh thu (01=02+03+04)</t>
  </si>
  <si>
    <t>Chi phí (05=06+07+08)</t>
  </si>
  <si>
    <t>Thặng dư/thâm hụt (09=01-05)</t>
  </si>
  <si>
    <t>II</t>
  </si>
  <si>
    <t xml:space="preserve">Hoạt động sản xuất kinh doanh, dịch vụ </t>
  </si>
  <si>
    <t>Doanh thu</t>
  </si>
  <si>
    <t>Chi phí</t>
  </si>
  <si>
    <t>Thặng dư/thâm hụt (12=10-11)</t>
  </si>
  <si>
    <t>III</t>
  </si>
  <si>
    <t>Hoạt động tài chính</t>
  </si>
  <si>
    <t>Thặng dư/thâm hụt (22=20-21)</t>
  </si>
  <si>
    <t>IV</t>
  </si>
  <si>
    <t>Hoạt động khác</t>
  </si>
  <si>
    <t>Thu nhập khác</t>
  </si>
  <si>
    <t>Chi phí khác</t>
  </si>
  <si>
    <t>Thặng dư/thâm hụt (32=30-31)</t>
  </si>
  <si>
    <t>V</t>
  </si>
  <si>
    <t>Chi phí thuế TNDN</t>
  </si>
  <si>
    <t>VI</t>
  </si>
  <si>
    <t>Thặng dư/thâm hụt trong năm (50=09+12+22+32-40)</t>
  </si>
  <si>
    <t>Sử dụng kinh phí tiết kiệm của đơn vị hành chính</t>
  </si>
  <si>
    <t>Phân phối cho các quỹ</t>
  </si>
  <si>
    <t>Kinh phí cải cách tiền lương</t>
  </si>
  <si>
    <t>ĐỐI CHIẾU SỐ LIỆU</t>
  </si>
  <si>
    <t>Nội dung</t>
  </si>
  <si>
    <t>Số đối chiếu, kiểm tra</t>
  </si>
  <si>
    <t>Chênh lệch</t>
  </si>
  <si>
    <t>Trong đó</t>
  </si>
  <si>
    <t>Văn phòng Sở</t>
  </si>
  <si>
    <t>Chi cục Thủy lợi</t>
  </si>
  <si>
    <t>Chi cục QLCL NLS và TS</t>
  </si>
  <si>
    <t>Ban chỉ huy PCTN và TKCN</t>
  </si>
  <si>
    <t>Chi cục Chăn nuôi và Thú y</t>
  </si>
  <si>
    <t>Trung tâm khuyến nông</t>
  </si>
  <si>
    <t>Trung tâm giống TS</t>
  </si>
  <si>
    <t>Chi cục PTNT</t>
  </si>
  <si>
    <t>VP điều phối</t>
  </si>
  <si>
    <t>Chi cục Kiểm lâm</t>
  </si>
  <si>
    <t>Chi cục Thủy sản</t>
  </si>
  <si>
    <t>Ban QL các CT, DA</t>
  </si>
  <si>
    <t xml:space="preserve">Sở Nông nghiệp và PTNT (Mã ĐVQHNS 1018508) </t>
  </si>
  <si>
    <t>Trung tâm nước sạch và VSMT nông thôn</t>
  </si>
  <si>
    <t xml:space="preserve"> </t>
  </si>
  <si>
    <t xml:space="preserve">BQL công viên động vật hoang dã </t>
  </si>
  <si>
    <t xml:space="preserve">TT ứng dụng Nông nghiệp CNC </t>
  </si>
  <si>
    <t>Chi cục Trồng trọt - BVTV</t>
  </si>
  <si>
    <t>KẾT QUẢ HOẠT ĐỘNG NĂM 2020</t>
  </si>
  <si>
    <t>Biểu số 1b</t>
  </si>
  <si>
    <t>ĐƠN VỊ: SỞ NÔNG NGHIỆP VÀ PHÁT TRIỂN NÔNG THÔN TỈNH NINH BÌNH</t>
  </si>
  <si>
    <t>Đơn vị tính: Đồng</t>
  </si>
  <si>
    <t>Biểu số 03</t>
  </si>
  <si>
    <t>a</t>
  </si>
  <si>
    <t>b</t>
  </si>
  <si>
    <t>c</t>
  </si>
  <si>
    <t xml:space="preserve"> Từ NSNN cấp</t>
  </si>
  <si>
    <t>Từ nguồn viện trợ, vay nợ nước ngoài</t>
  </si>
  <si>
    <t>Từ nguồn phí được khấu trừ, để lại</t>
  </si>
  <si>
    <t>Chi phí hoạt động</t>
  </si>
  <si>
    <t xml:space="preserve"> Chi phí từ nguồn viện trợ, vay nợ nước ngoài</t>
  </si>
  <si>
    <t>Chi phí hoạt động thu phí</t>
  </si>
  <si>
    <t>C</t>
  </si>
  <si>
    <t>Số tiền</t>
  </si>
  <si>
    <t>Thặng dư/thâm hụt (3=1-2)</t>
  </si>
  <si>
    <t>(Kèm theo Thông báo thẩm định số          /TB-STC ngày       /    /2021 của Sở Tài chính Ninh Bình)</t>
  </si>
  <si>
    <t>Doanh thu (1=a+b+c)</t>
  </si>
  <si>
    <t>Chi phí (2=a+b+c)</t>
  </si>
  <si>
    <t>Thặng dư/thâm hụt trong năm (VI=I.3+II.3+III.3+IV.3-V)</t>
  </si>
  <si>
    <t>Tổng số</t>
  </si>
  <si>
    <r>
      <t>SỞ N</t>
    </r>
    <r>
      <rPr>
        <u val="single"/>
        <sz val="10"/>
        <color indexed="8"/>
        <rFont val="Times New Roman"/>
        <family val="1"/>
      </rPr>
      <t>ÔNG NGHIỆP VÀ PT</t>
    </r>
    <r>
      <rPr>
        <sz val="10"/>
        <color indexed="8"/>
        <rFont val="Times New Roman"/>
        <family val="1"/>
      </rPr>
      <t>NT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</si>
</sst>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);_(* \(#,##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??_);_(@_)"/>
  </numFmts>
  <fonts count="7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3"/>
      <name val="Arial"/>
      <family val="2"/>
    </font>
    <font>
      <sz val="10"/>
      <name val="Arial"/>
      <family val="2"/>
    </font>
    <font>
      <sz val="12"/>
      <name val=".Vn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.VnArial Narrow"/>
      <family val="2"/>
    </font>
    <font>
      <sz val="9"/>
      <color indexed="8"/>
      <name val="Arial Narrow"/>
      <family val="2"/>
    </font>
    <font>
      <sz val="9"/>
      <color indexed="8"/>
      <name val=".VnSouthernH"/>
      <family val="2"/>
    </font>
    <font>
      <b/>
      <sz val="9"/>
      <color indexed="8"/>
      <name val=".VnSouthernH"/>
      <family val="2"/>
    </font>
    <font>
      <b/>
      <sz val="9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8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30"/>
      <name val="Times New Roman"/>
      <family val="1"/>
    </font>
    <font>
      <sz val="9"/>
      <color indexed="3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8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70C0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 tint="0.04998999834060669"/>
      <name val="Times New Roman"/>
      <family val="1"/>
    </font>
    <font>
      <sz val="9"/>
      <color rgb="FF0070C0"/>
      <name val="Times New Roman"/>
      <family val="1"/>
    </font>
    <font>
      <b/>
      <sz val="9"/>
      <color theme="1" tint="0.0499899983406066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11" fillId="0" borderId="0">
      <alignment/>
      <protection/>
    </xf>
    <xf numFmtId="0" fontId="62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" fontId="67" fillId="32" borderId="0" xfId="0" applyNumberFormat="1" applyFont="1" applyFill="1" applyAlignment="1" applyProtection="1">
      <alignment horizontal="center" vertical="center" wrapText="1" shrinkToFit="1"/>
      <protection locked="0"/>
    </xf>
    <xf numFmtId="0" fontId="67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11" xfId="0" applyFont="1" applyFill="1" applyBorder="1" applyAlignment="1" applyProtection="1">
      <alignment vertical="center" wrapText="1" shrinkToFit="1"/>
      <protection locked="0"/>
    </xf>
    <xf numFmtId="3" fontId="15" fillId="34" borderId="11" xfId="0" applyNumberFormat="1" applyFont="1" applyFill="1" applyBorder="1" applyAlignment="1" applyProtection="1">
      <alignment vertical="center" wrapText="1" shrinkToFit="1"/>
      <protection locked="0"/>
    </xf>
    <xf numFmtId="3" fontId="9" fillId="32" borderId="11" xfId="0" applyNumberFormat="1" applyFont="1" applyFill="1" applyBorder="1" applyAlignment="1" applyProtection="1">
      <alignment vertical="center" wrapText="1" shrinkToFit="1"/>
      <protection locked="0"/>
    </xf>
    <xf numFmtId="3" fontId="69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3" fontId="70" fillId="34" borderId="11" xfId="0" applyNumberFormat="1" applyFont="1" applyFill="1" applyBorder="1" applyAlignment="1" applyProtection="1">
      <alignment vertical="center" wrapText="1" shrinkToFit="1"/>
      <protection locked="0"/>
    </xf>
    <xf numFmtId="3" fontId="15" fillId="32" borderId="11" xfId="0" applyNumberFormat="1" applyFont="1" applyFill="1" applyBorder="1" applyAlignment="1" applyProtection="1">
      <alignment vertical="center" wrapText="1" shrinkToFit="1"/>
      <protection locked="0"/>
    </xf>
    <xf numFmtId="3" fontId="71" fillId="32" borderId="11" xfId="0" applyNumberFormat="1" applyFont="1" applyFill="1" applyBorder="1" applyAlignment="1" applyProtection="1">
      <alignment vertical="center" wrapText="1" shrinkToFit="1"/>
      <protection locked="0"/>
    </xf>
    <xf numFmtId="180" fontId="15" fillId="35" borderId="11" xfId="42" applyNumberFormat="1" applyFont="1" applyFill="1" applyBorder="1" applyAlignment="1">
      <alignment horizontal="center" vertical="center" wrapText="1"/>
    </xf>
    <xf numFmtId="0" fontId="16" fillId="33" borderId="11" xfId="59" applyFont="1" applyFill="1" applyBorder="1" applyAlignment="1">
      <alignment horizontal="left" vertical="center" wrapText="1"/>
      <protection/>
    </xf>
    <xf numFmtId="3" fontId="72" fillId="32" borderId="11" xfId="0" applyNumberFormat="1" applyFont="1" applyFill="1" applyBorder="1" applyAlignment="1" applyProtection="1">
      <alignment vertical="center" wrapText="1" shrinkToFit="1"/>
      <protection locked="0"/>
    </xf>
    <xf numFmtId="0" fontId="72" fillId="0" borderId="11" xfId="0" applyNumberFormat="1" applyFont="1" applyFill="1" applyBorder="1" applyAlignment="1" applyProtection="1">
      <alignment vertical="center" wrapText="1"/>
      <protection/>
    </xf>
    <xf numFmtId="3" fontId="9" fillId="36" borderId="11" xfId="0" applyNumberFormat="1" applyFont="1" applyFill="1" applyBorder="1" applyAlignment="1" applyProtection="1">
      <alignment vertical="center" wrapText="1"/>
      <protection locked="0"/>
    </xf>
    <xf numFmtId="0" fontId="16" fillId="34" borderId="11" xfId="0" applyFont="1" applyFill="1" applyBorder="1" applyAlignment="1" applyProtection="1">
      <alignment vertical="center" wrapText="1" shrinkToFit="1"/>
      <protection locked="0"/>
    </xf>
    <xf numFmtId="3" fontId="15" fillId="34" borderId="12" xfId="0" applyNumberFormat="1" applyFont="1" applyFill="1" applyBorder="1" applyAlignment="1" applyProtection="1">
      <alignment vertical="center" wrapText="1" shrinkToFit="1"/>
      <protection locked="0"/>
    </xf>
    <xf numFmtId="3" fontId="9" fillId="32" borderId="13" xfId="0" applyNumberFormat="1" applyFont="1" applyFill="1" applyBorder="1" applyAlignment="1" applyProtection="1">
      <alignment vertical="center" wrapText="1" shrinkToFit="1"/>
      <protection locked="0"/>
    </xf>
    <xf numFmtId="3" fontId="15" fillId="34" borderId="13" xfId="0" applyNumberFormat="1" applyFont="1" applyFill="1" applyBorder="1" applyAlignment="1" applyProtection="1">
      <alignment vertical="center" wrapText="1" shrinkToFit="1"/>
      <protection locked="0"/>
    </xf>
    <xf numFmtId="3" fontId="9" fillId="32" borderId="13" xfId="0" applyNumberFormat="1" applyFont="1" applyFill="1" applyBorder="1" applyAlignment="1" applyProtection="1">
      <alignment vertical="center" wrapText="1" shrinkToFit="1"/>
      <protection locked="0"/>
    </xf>
    <xf numFmtId="3" fontId="70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3" fontId="70" fillId="34" borderId="13" xfId="0" applyNumberFormat="1" applyFont="1" applyFill="1" applyBorder="1" applyAlignment="1" applyProtection="1">
      <alignment vertical="center" wrapText="1" shrinkToFit="1"/>
      <protection locked="0"/>
    </xf>
    <xf numFmtId="3" fontId="71" fillId="37" borderId="13" xfId="0" applyNumberFormat="1" applyFont="1" applyFill="1" applyBorder="1" applyAlignment="1" applyProtection="1">
      <alignment horizontal="center" vertical="center" wrapText="1"/>
      <protection locked="0"/>
    </xf>
    <xf numFmtId="3" fontId="71" fillId="37" borderId="13" xfId="0" applyNumberFormat="1" applyFont="1" applyFill="1" applyBorder="1" applyAlignment="1" applyProtection="1">
      <alignment horizontal="right" vertical="center" wrapText="1"/>
      <protection locked="0"/>
    </xf>
    <xf numFmtId="180" fontId="15" fillId="35" borderId="13" xfId="42" applyNumberFormat="1" applyFont="1" applyFill="1" applyBorder="1" applyAlignment="1">
      <alignment horizontal="center" vertical="center" wrapText="1"/>
    </xf>
    <xf numFmtId="3" fontId="15" fillId="32" borderId="13" xfId="0" applyNumberFormat="1" applyFont="1" applyFill="1" applyBorder="1" applyAlignment="1" applyProtection="1">
      <alignment vertical="center" wrapText="1" shrinkToFit="1"/>
      <protection locked="0"/>
    </xf>
    <xf numFmtId="3" fontId="15" fillId="33" borderId="13" xfId="59" applyNumberFormat="1" applyFont="1" applyFill="1" applyBorder="1" applyAlignment="1">
      <alignment horizontal="right" vertical="center" wrapText="1"/>
      <protection/>
    </xf>
    <xf numFmtId="3" fontId="15" fillId="33" borderId="13" xfId="0" applyNumberFormat="1" applyFont="1" applyFill="1" applyBorder="1" applyAlignment="1" applyProtection="1">
      <alignment vertical="center" wrapText="1"/>
      <protection locked="0"/>
    </xf>
    <xf numFmtId="3" fontId="15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180" fontId="17" fillId="0" borderId="13" xfId="42" applyNumberFormat="1" applyFont="1" applyFill="1" applyBorder="1" applyAlignment="1" applyProtection="1">
      <alignment horizontal="right" vertical="center" wrapText="1"/>
      <protection/>
    </xf>
    <xf numFmtId="3" fontId="15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9" fillId="36" borderId="13" xfId="0" applyNumberFormat="1" applyFont="1" applyFill="1" applyBorder="1" applyAlignment="1" applyProtection="1">
      <alignment vertical="center" wrapText="1"/>
      <protection locked="0"/>
    </xf>
    <xf numFmtId="3" fontId="15" fillId="0" borderId="13" xfId="0" applyNumberFormat="1" applyFont="1" applyBorder="1" applyAlignment="1">
      <alignment vertical="center" wrapText="1"/>
    </xf>
    <xf numFmtId="3" fontId="15" fillId="34" borderId="14" xfId="0" applyNumberFormat="1" applyFont="1" applyFill="1" applyBorder="1" applyAlignment="1" applyProtection="1">
      <alignment vertical="center" wrapText="1" shrinkToFit="1"/>
      <protection locked="0"/>
    </xf>
    <xf numFmtId="180" fontId="18" fillId="0" borderId="13" xfId="42" applyNumberFormat="1" applyFont="1" applyFill="1" applyBorder="1" applyAlignment="1" applyProtection="1">
      <alignment horizontal="right" vertical="center" wrapText="1"/>
      <protection/>
    </xf>
    <xf numFmtId="0" fontId="71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13" xfId="59" applyFont="1" applyFill="1" applyBorder="1" applyAlignment="1">
      <alignment horizontal="right" vertical="center" wrapText="1"/>
      <protection/>
    </xf>
    <xf numFmtId="0" fontId="15" fillId="33" borderId="13" xfId="0" applyNumberFormat="1" applyFont="1" applyFill="1" applyBorder="1" applyAlignment="1" applyProtection="1">
      <alignment vertical="center" wrapText="1"/>
      <protection locked="0"/>
    </xf>
    <xf numFmtId="0" fontId="15" fillId="33" borderId="13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13" xfId="42" applyNumberFormat="1" applyFont="1" applyFill="1" applyBorder="1" applyAlignment="1" applyProtection="1">
      <alignment horizontal="right" vertical="center" wrapText="1"/>
      <protection/>
    </xf>
    <xf numFmtId="3" fontId="69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73" fillId="37" borderId="13" xfId="0" applyNumberFormat="1" applyFont="1" applyFill="1" applyBorder="1" applyAlignment="1" applyProtection="1">
      <alignment horizontal="right" vertical="center" wrapText="1"/>
      <protection locked="0"/>
    </xf>
    <xf numFmtId="0" fontId="73" fillId="37" borderId="13" xfId="0" applyNumberFormat="1" applyFont="1" applyFill="1" applyBorder="1" applyAlignment="1" applyProtection="1">
      <alignment horizontal="center" vertical="center" wrapText="1"/>
      <protection locked="0"/>
    </xf>
    <xf numFmtId="180" fontId="16" fillId="35" borderId="13" xfId="42" applyNumberFormat="1" applyFont="1" applyFill="1" applyBorder="1" applyAlignment="1">
      <alignment horizontal="center" vertical="center" wrapText="1"/>
    </xf>
    <xf numFmtId="0" fontId="16" fillId="33" borderId="13" xfId="59" applyFont="1" applyFill="1" applyBorder="1" applyAlignment="1">
      <alignment horizontal="left" vertical="center" wrapText="1"/>
      <protection/>
    </xf>
    <xf numFmtId="0" fontId="20" fillId="0" borderId="13" xfId="0" applyNumberFormat="1" applyFont="1" applyFill="1" applyBorder="1" applyAlignment="1" applyProtection="1">
      <alignment horizontal="right" vertical="center" wrapText="1"/>
      <protection/>
    </xf>
    <xf numFmtId="0" fontId="19" fillId="35" borderId="13" xfId="0" applyFont="1" applyFill="1" applyBorder="1" applyAlignment="1">
      <alignment horizontal="right" vertical="center" wrapText="1"/>
    </xf>
    <xf numFmtId="0" fontId="71" fillId="37" borderId="13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3" xfId="0" applyNumberFormat="1" applyFont="1" applyFill="1" applyBorder="1" applyAlignment="1" applyProtection="1">
      <alignment horizontal="right" vertical="center" wrapText="1"/>
      <protection/>
    </xf>
    <xf numFmtId="0" fontId="73" fillId="37" borderId="13" xfId="0" applyNumberFormat="1" applyFont="1" applyFill="1" applyBorder="1" applyAlignment="1" applyProtection="1">
      <alignment horizontal="left" vertical="center" wrapText="1"/>
      <protection locked="0"/>
    </xf>
    <xf numFmtId="0" fontId="71" fillId="37" borderId="13" xfId="0" applyNumberFormat="1" applyFont="1" applyFill="1" applyBorder="1" applyAlignment="1" applyProtection="1">
      <alignment horizontal="left" vertical="center" wrapText="1"/>
      <protection locked="0"/>
    </xf>
    <xf numFmtId="3" fontId="16" fillId="33" borderId="13" xfId="59" applyNumberFormat="1" applyFont="1" applyFill="1" applyBorder="1" applyAlignment="1">
      <alignment horizontal="right" vertical="center" wrapText="1"/>
      <protection/>
    </xf>
    <xf numFmtId="3" fontId="16" fillId="33" borderId="13" xfId="0" applyNumberFormat="1" applyFont="1" applyFill="1" applyBorder="1" applyAlignment="1" applyProtection="1">
      <alignment vertical="center" wrapText="1"/>
      <protection locked="0"/>
    </xf>
    <xf numFmtId="3" fontId="16" fillId="0" borderId="13" xfId="0" applyNumberFormat="1" applyFont="1" applyBorder="1" applyAlignment="1">
      <alignment vertical="center" wrapText="1"/>
    </xf>
    <xf numFmtId="3" fontId="16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3" fontId="16" fillId="34" borderId="13" xfId="0" applyNumberFormat="1" applyFont="1" applyFill="1" applyBorder="1" applyAlignment="1" applyProtection="1">
      <alignment vertical="center" wrapText="1" shrinkToFit="1"/>
      <protection locked="0"/>
    </xf>
    <xf numFmtId="3" fontId="8" fillId="32" borderId="13" xfId="0" applyNumberFormat="1" applyFont="1" applyFill="1" applyBorder="1" applyAlignment="1" applyProtection="1">
      <alignment vertical="center" wrapText="1" shrinkToFit="1"/>
      <protection locked="0"/>
    </xf>
    <xf numFmtId="3" fontId="69" fillId="34" borderId="13" xfId="0" applyNumberFormat="1" applyFont="1" applyFill="1" applyBorder="1" applyAlignment="1" applyProtection="1">
      <alignment vertical="center" wrapText="1" shrinkToFit="1"/>
      <protection locked="0"/>
    </xf>
    <xf numFmtId="3" fontId="73" fillId="37" borderId="13" xfId="0" applyNumberFormat="1" applyFont="1" applyFill="1" applyBorder="1" applyAlignment="1" applyProtection="1">
      <alignment horizontal="right" vertical="center" wrapText="1"/>
      <protection locked="0"/>
    </xf>
    <xf numFmtId="3" fontId="16" fillId="32" borderId="13" xfId="0" applyNumberFormat="1" applyFont="1" applyFill="1" applyBorder="1" applyAlignment="1" applyProtection="1">
      <alignment vertical="center" wrapText="1" shrinkToFit="1"/>
      <protection locked="0"/>
    </xf>
    <xf numFmtId="0" fontId="16" fillId="33" borderId="13" xfId="0" applyNumberFormat="1" applyFont="1" applyFill="1" applyBorder="1" applyAlignment="1" applyProtection="1">
      <alignment vertical="center" wrapText="1"/>
      <protection locked="0"/>
    </xf>
    <xf numFmtId="180" fontId="21" fillId="0" borderId="13" xfId="42" applyNumberFormat="1" applyFont="1" applyFill="1" applyBorder="1" applyAlignment="1" applyProtection="1">
      <alignment horizontal="right" vertical="center" wrapText="1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36" borderId="13" xfId="0" applyNumberFormat="1" applyFont="1" applyFill="1" applyBorder="1" applyAlignment="1" applyProtection="1">
      <alignment vertical="center" wrapText="1"/>
      <protection locked="0"/>
    </xf>
    <xf numFmtId="3" fontId="8" fillId="36" borderId="13" xfId="0" applyNumberFormat="1" applyFont="1" applyFill="1" applyBorder="1" applyAlignment="1">
      <alignment vertical="center" wrapText="1"/>
    </xf>
    <xf numFmtId="3" fontId="16" fillId="33" borderId="13" xfId="0" applyNumberFormat="1" applyFont="1" applyFill="1" applyBorder="1" applyAlignment="1">
      <alignment vertical="center" wrapText="1"/>
    </xf>
    <xf numFmtId="3" fontId="16" fillId="34" borderId="14" xfId="0" applyNumberFormat="1" applyFont="1" applyFill="1" applyBorder="1" applyAlignment="1" applyProtection="1">
      <alignment vertical="center" wrapText="1" shrinkToFit="1"/>
      <protection locked="0"/>
    </xf>
    <xf numFmtId="180" fontId="19" fillId="35" borderId="13" xfId="42" applyNumberFormat="1" applyFont="1" applyFill="1" applyBorder="1" applyAlignment="1">
      <alignment horizontal="right" vertical="center" wrapText="1"/>
    </xf>
    <xf numFmtId="3" fontId="15" fillId="34" borderId="15" xfId="0" applyNumberFormat="1" applyFont="1" applyFill="1" applyBorder="1" applyAlignment="1" applyProtection="1">
      <alignment horizontal="right" vertical="center" wrapText="1" shrinkToFit="1"/>
      <protection locked="0"/>
    </xf>
    <xf numFmtId="3" fontId="15" fillId="34" borderId="15" xfId="0" applyNumberFormat="1" applyFont="1" applyFill="1" applyBorder="1" applyAlignment="1" applyProtection="1">
      <alignment vertical="center" wrapText="1" shrinkToFit="1"/>
      <protection locked="0"/>
    </xf>
    <xf numFmtId="3" fontId="9" fillId="32" borderId="15" xfId="0" applyNumberFormat="1" applyFont="1" applyFill="1" applyBorder="1" applyAlignment="1" applyProtection="1">
      <alignment vertical="center" wrapText="1" shrinkToFit="1"/>
      <protection locked="0"/>
    </xf>
    <xf numFmtId="3" fontId="70" fillId="34" borderId="15" xfId="0" applyNumberFormat="1" applyFont="1" applyFill="1" applyBorder="1" applyAlignment="1" applyProtection="1">
      <alignment horizontal="right" vertical="center" wrapText="1" shrinkToFit="1"/>
      <protection locked="0"/>
    </xf>
    <xf numFmtId="3" fontId="70" fillId="34" borderId="15" xfId="0" applyNumberFormat="1" applyFont="1" applyFill="1" applyBorder="1" applyAlignment="1" applyProtection="1">
      <alignment vertical="center" wrapText="1" shrinkToFit="1"/>
      <protection locked="0"/>
    </xf>
    <xf numFmtId="0" fontId="71" fillId="37" borderId="15" xfId="0" applyNumberFormat="1" applyFont="1" applyFill="1" applyBorder="1" applyAlignment="1" applyProtection="1">
      <alignment horizontal="right" vertical="center" wrapText="1"/>
      <protection locked="0"/>
    </xf>
    <xf numFmtId="0" fontId="71" fillId="37" borderId="15" xfId="0" applyNumberFormat="1" applyFont="1" applyFill="1" applyBorder="1" applyAlignment="1" applyProtection="1">
      <alignment horizontal="left" vertical="center" wrapText="1"/>
      <protection locked="0"/>
    </xf>
    <xf numFmtId="0" fontId="15" fillId="33" borderId="15" xfId="59" applyFont="1" applyFill="1" applyBorder="1" applyAlignment="1">
      <alignment horizontal="right" vertical="center" wrapText="1"/>
      <protection/>
    </xf>
    <xf numFmtId="3" fontId="15" fillId="38" borderId="15" xfId="0" applyNumberFormat="1" applyFont="1" applyFill="1" applyBorder="1" applyAlignment="1" applyProtection="1">
      <alignment vertical="center" wrapText="1"/>
      <protection locked="0"/>
    </xf>
    <xf numFmtId="3" fontId="15" fillId="33" borderId="15" xfId="0" applyNumberFormat="1" applyFont="1" applyFill="1" applyBorder="1" applyAlignment="1" applyProtection="1">
      <alignment vertical="center" wrapText="1"/>
      <protection locked="0"/>
    </xf>
    <xf numFmtId="0" fontId="15" fillId="33" borderId="15" xfId="0" applyNumberFormat="1" applyFont="1" applyFill="1" applyBorder="1" applyAlignment="1" applyProtection="1">
      <alignment vertical="center" wrapText="1"/>
      <protection locked="0"/>
    </xf>
    <xf numFmtId="3" fontId="15" fillId="32" borderId="15" xfId="0" applyNumberFormat="1" applyFont="1" applyFill="1" applyBorder="1" applyAlignment="1" applyProtection="1">
      <alignment vertical="center" wrapText="1" shrinkToFit="1"/>
      <protection locked="0"/>
    </xf>
    <xf numFmtId="0" fontId="19" fillId="0" borderId="15" xfId="0" applyNumberFormat="1" applyFont="1" applyFill="1" applyBorder="1" applyAlignment="1" applyProtection="1">
      <alignment vertical="center" wrapText="1"/>
      <protection/>
    </xf>
    <xf numFmtId="0" fontId="19" fillId="35" borderId="15" xfId="0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9" fillId="36" borderId="15" xfId="0" applyNumberFormat="1" applyFont="1" applyFill="1" applyBorder="1" applyAlignment="1" applyProtection="1">
      <alignment vertical="center" wrapText="1"/>
      <protection locked="0"/>
    </xf>
    <xf numFmtId="3" fontId="15" fillId="0" borderId="15" xfId="0" applyNumberFormat="1" applyFont="1" applyBorder="1" applyAlignment="1">
      <alignment vertical="center" wrapText="1"/>
    </xf>
    <xf numFmtId="3" fontId="15" fillId="34" borderId="16" xfId="0" applyNumberFormat="1" applyFont="1" applyFill="1" applyBorder="1" applyAlignment="1" applyProtection="1">
      <alignment vertical="center" wrapText="1" shrinkToFit="1"/>
      <protection locked="0"/>
    </xf>
    <xf numFmtId="3" fontId="8" fillId="0" borderId="13" xfId="0" applyNumberFormat="1" applyFont="1" applyFill="1" applyBorder="1" applyAlignment="1" applyProtection="1">
      <alignment vertical="center" wrapText="1" shrinkToFit="1"/>
      <protection locked="0"/>
    </xf>
    <xf numFmtId="3" fontId="9" fillId="0" borderId="13" xfId="0" applyNumberFormat="1" applyFont="1" applyFill="1" applyBorder="1" applyAlignment="1" applyProtection="1">
      <alignment vertical="center" wrapText="1" shrinkToFit="1"/>
      <protection locked="0"/>
    </xf>
    <xf numFmtId="3" fontId="9" fillId="0" borderId="15" xfId="0" applyNumberFormat="1" applyFont="1" applyFill="1" applyBorder="1" applyAlignment="1" applyProtection="1">
      <alignment vertical="center" wrapText="1" shrinkToFi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1" fontId="23" fillId="0" borderId="17" xfId="43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41" fontId="23" fillId="0" borderId="18" xfId="43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3" fontId="5" fillId="32" borderId="13" xfId="0" applyNumberFormat="1" applyFont="1" applyFill="1" applyBorder="1" applyAlignment="1" applyProtection="1">
      <alignment vertical="center" wrapText="1" shrinkToFit="1"/>
      <protection locked="0"/>
    </xf>
    <xf numFmtId="3" fontId="22" fillId="0" borderId="13" xfId="0" applyNumberFormat="1" applyFont="1" applyFill="1" applyBorder="1" applyAlignment="1" applyProtection="1">
      <alignment vertical="center" wrapText="1" shrinkToFit="1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3" fontId="5" fillId="0" borderId="13" xfId="0" applyNumberFormat="1" applyFont="1" applyFill="1" applyBorder="1" applyAlignment="1" applyProtection="1">
      <alignment vertical="center" wrapText="1" shrinkToFit="1"/>
      <protection locked="0"/>
    </xf>
    <xf numFmtId="3" fontId="5" fillId="0" borderId="15" xfId="0" applyNumberFormat="1" applyFont="1" applyFill="1" applyBorder="1" applyAlignment="1" applyProtection="1">
      <alignment vertical="center" wrapText="1" shrinkToFit="1"/>
      <protection locked="0"/>
    </xf>
    <xf numFmtId="0" fontId="5" fillId="32" borderId="13" xfId="0" applyFont="1" applyFill="1" applyBorder="1" applyAlignment="1" applyProtection="1">
      <alignment horizontal="center" vertical="center" wrapText="1" shrinkToFit="1"/>
      <protection locked="0"/>
    </xf>
    <xf numFmtId="0" fontId="5" fillId="32" borderId="13" xfId="0" applyFont="1" applyFill="1" applyBorder="1" applyAlignment="1" applyProtection="1">
      <alignment vertical="center" wrapText="1" shrinkToFit="1"/>
      <protection locked="0"/>
    </xf>
    <xf numFmtId="0" fontId="22" fillId="32" borderId="13" xfId="0" applyFont="1" applyFill="1" applyBorder="1" applyAlignment="1" applyProtection="1">
      <alignment vertical="center" wrapText="1" shrinkToFit="1"/>
      <protection locked="0"/>
    </xf>
    <xf numFmtId="0" fontId="6" fillId="32" borderId="0" xfId="0" applyFont="1" applyFill="1" applyAlignment="1" applyProtection="1">
      <alignment horizontal="right" vertical="top" wrapText="1" shrinkToFit="1"/>
      <protection locked="0"/>
    </xf>
    <xf numFmtId="3" fontId="15" fillId="38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 applyProtection="1">
      <alignment vertical="center" wrapText="1" shrinkToFit="1"/>
      <protection locked="0"/>
    </xf>
    <xf numFmtId="0" fontId="5" fillId="0" borderId="15" xfId="0" applyFont="1" applyFill="1" applyBorder="1" applyAlignment="1" applyProtection="1">
      <alignment vertical="center" wrapText="1" shrinkToFit="1"/>
      <protection locked="0"/>
    </xf>
    <xf numFmtId="41" fontId="23" fillId="0" borderId="13" xfId="43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 applyProtection="1">
      <alignment vertical="center"/>
      <protection locked="0"/>
    </xf>
    <xf numFmtId="0" fontId="67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180" fontId="69" fillId="33" borderId="11" xfId="42" applyNumberFormat="1" applyFont="1" applyFill="1" applyBorder="1" applyAlignment="1">
      <alignment horizontal="right" vertical="center" wrapText="1"/>
    </xf>
    <xf numFmtId="3" fontId="9" fillId="34" borderId="11" xfId="0" applyNumberFormat="1" applyFont="1" applyFill="1" applyBorder="1" applyAlignment="1" applyProtection="1">
      <alignment vertical="center" wrapText="1" shrinkToFit="1"/>
      <protection locked="0"/>
    </xf>
    <xf numFmtId="180" fontId="70" fillId="33" borderId="13" xfId="42" applyNumberFormat="1" applyFont="1" applyFill="1" applyBorder="1" applyAlignment="1">
      <alignment horizontal="right" vertical="center" wrapText="1"/>
    </xf>
    <xf numFmtId="3" fontId="9" fillId="34" borderId="13" xfId="0" applyNumberFormat="1" applyFont="1" applyFill="1" applyBorder="1" applyAlignment="1" applyProtection="1">
      <alignment vertical="center" wrapText="1" shrinkToFit="1"/>
      <protection locked="0"/>
    </xf>
    <xf numFmtId="180" fontId="69" fillId="33" borderId="13" xfId="42" applyNumberFormat="1" applyFont="1" applyFill="1" applyBorder="1" applyAlignment="1">
      <alignment horizontal="right" vertical="center" wrapText="1"/>
    </xf>
    <xf numFmtId="3" fontId="8" fillId="34" borderId="13" xfId="0" applyNumberFormat="1" applyFont="1" applyFill="1" applyBorder="1" applyAlignment="1" applyProtection="1">
      <alignment vertical="center" wrapText="1" shrinkToFit="1"/>
      <protection locked="0"/>
    </xf>
    <xf numFmtId="180" fontId="70" fillId="33" borderId="15" xfId="42" applyNumberFormat="1" applyFont="1" applyFill="1" applyBorder="1" applyAlignment="1">
      <alignment horizontal="right" vertical="center" wrapText="1"/>
    </xf>
    <xf numFmtId="3" fontId="9" fillId="34" borderId="15" xfId="0" applyNumberFormat="1" applyFont="1" applyFill="1" applyBorder="1" applyAlignment="1" applyProtection="1">
      <alignment vertical="center" wrapText="1" shrinkToFi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9" xfId="0" applyNumberFormat="1" applyFont="1" applyFill="1" applyBorder="1" applyAlignment="1" applyProtection="1">
      <alignment horizontal="center" vertical="center" wrapText="1"/>
      <protection locked="0"/>
    </xf>
    <xf numFmtId="180" fontId="15" fillId="33" borderId="13" xfId="42" applyNumberFormat="1" applyFont="1" applyFill="1" applyBorder="1" applyAlignment="1">
      <alignment horizontal="center" vertical="center" wrapText="1"/>
    </xf>
    <xf numFmtId="180" fontId="15" fillId="33" borderId="15" xfId="42" applyNumberFormat="1" applyFont="1" applyFill="1" applyBorder="1" applyAlignment="1">
      <alignment horizontal="center" vertical="center" wrapText="1"/>
    </xf>
    <xf numFmtId="3" fontId="15" fillId="33" borderId="13" xfId="0" applyNumberFormat="1" applyFont="1" applyFill="1" applyBorder="1" applyAlignment="1">
      <alignment vertical="center" wrapText="1"/>
    </xf>
    <xf numFmtId="0" fontId="68" fillId="32" borderId="20" xfId="0" applyFont="1" applyFill="1" applyBorder="1" applyAlignment="1" applyProtection="1">
      <alignment horizontal="center" vertical="center" wrapText="1" shrinkToFit="1"/>
      <protection locked="0"/>
    </xf>
    <xf numFmtId="0" fontId="68" fillId="32" borderId="10" xfId="0" applyFont="1" applyFill="1" applyBorder="1" applyAlignment="1" applyProtection="1">
      <alignment horizontal="center" vertical="center" wrapText="1" shrinkToFit="1"/>
      <protection locked="0"/>
    </xf>
    <xf numFmtId="0" fontId="6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13" xfId="0" applyFont="1" applyFill="1" applyBorder="1" applyAlignment="1" applyProtection="1">
      <alignment horizontal="center" vertical="center" wrapText="1" shrinkToFit="1"/>
      <protection locked="0"/>
    </xf>
    <xf numFmtId="0" fontId="5" fillId="32" borderId="13" xfId="0" applyFont="1" applyFill="1" applyBorder="1" applyAlignment="1" applyProtection="1">
      <alignment vertical="center" wrapText="1" shrinkToFit="1"/>
      <protection locked="0"/>
    </xf>
    <xf numFmtId="0" fontId="5" fillId="32" borderId="15" xfId="0" applyFont="1" applyFill="1" applyBorder="1" applyAlignment="1" applyProtection="1">
      <alignment horizontal="center" vertical="center" wrapText="1" shrinkToFit="1"/>
      <protection locked="0"/>
    </xf>
    <xf numFmtId="0" fontId="5" fillId="32" borderId="15" xfId="0" applyFont="1" applyFill="1" applyBorder="1" applyAlignment="1" applyProtection="1">
      <alignment vertical="center" wrapText="1" shrinkToFit="1"/>
      <protection locked="0"/>
    </xf>
    <xf numFmtId="0" fontId="22" fillId="32" borderId="13" xfId="0" applyFont="1" applyFill="1" applyBorder="1" applyAlignment="1" applyProtection="1">
      <alignment horizontal="center" vertical="center" wrapText="1" shrinkToFit="1"/>
      <protection locked="0"/>
    </xf>
    <xf numFmtId="0" fontId="22" fillId="32" borderId="13" xfId="0" applyFont="1" applyFill="1" applyBorder="1" applyAlignment="1" applyProtection="1">
      <alignment vertical="center" wrapText="1" shrinkToFit="1"/>
      <protection locked="0"/>
    </xf>
    <xf numFmtId="0" fontId="22" fillId="32" borderId="11" xfId="0" applyFont="1" applyFill="1" applyBorder="1" applyAlignment="1" applyProtection="1">
      <alignment horizontal="center" vertical="center" wrapText="1" shrinkToFit="1"/>
      <protection locked="0"/>
    </xf>
    <xf numFmtId="0" fontId="22" fillId="32" borderId="0" xfId="0" applyFont="1" applyFill="1" applyAlignment="1" applyProtection="1">
      <alignment horizontal="center" vertical="center" wrapText="1" shrinkToFit="1"/>
      <protection locked="0"/>
    </xf>
    <xf numFmtId="0" fontId="6" fillId="32" borderId="0" xfId="0" applyFont="1" applyFill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9" fillId="32" borderId="13" xfId="0" applyFont="1" applyFill="1" applyBorder="1" applyAlignment="1" applyProtection="1">
      <alignment horizontal="center" vertical="center" wrapText="1" shrinkToFit="1"/>
      <protection locked="0"/>
    </xf>
    <xf numFmtId="0" fontId="9" fillId="32" borderId="13" xfId="0" applyFont="1" applyFill="1" applyBorder="1" applyAlignment="1" applyProtection="1">
      <alignment vertical="center" wrapText="1" shrinkToFit="1"/>
      <protection locked="0"/>
    </xf>
    <xf numFmtId="3" fontId="9" fillId="0" borderId="13" xfId="0" applyNumberFormat="1" applyFont="1" applyFill="1" applyBorder="1" applyAlignment="1" applyProtection="1">
      <alignment vertical="center" wrapText="1" shrinkToFit="1"/>
      <protection locked="0"/>
    </xf>
    <xf numFmtId="0" fontId="9" fillId="0" borderId="13" xfId="0" applyFont="1" applyFill="1" applyBorder="1" applyAlignment="1" applyProtection="1">
      <alignment vertical="center" wrapText="1" shrinkToFit="1"/>
      <protection locked="0"/>
    </xf>
    <xf numFmtId="0" fontId="9" fillId="32" borderId="15" xfId="0" applyFont="1" applyFill="1" applyBorder="1" applyAlignment="1" applyProtection="1">
      <alignment horizontal="center" vertical="center" wrapText="1" shrinkToFit="1"/>
      <protection locked="0"/>
    </xf>
    <xf numFmtId="0" fontId="9" fillId="32" borderId="15" xfId="0" applyFont="1" applyFill="1" applyBorder="1" applyAlignment="1" applyProtection="1">
      <alignment vertical="center" wrapText="1" shrinkToFit="1"/>
      <protection locked="0"/>
    </xf>
    <xf numFmtId="3" fontId="9" fillId="0" borderId="15" xfId="0" applyNumberFormat="1" applyFont="1" applyFill="1" applyBorder="1" applyAlignment="1" applyProtection="1">
      <alignment vertical="center" wrapText="1" shrinkToFit="1"/>
      <protection locked="0"/>
    </xf>
    <xf numFmtId="0" fontId="9" fillId="0" borderId="15" xfId="0" applyFont="1" applyFill="1" applyBorder="1" applyAlignment="1" applyProtection="1">
      <alignment vertical="center" wrapText="1" shrinkToFit="1"/>
      <protection locked="0"/>
    </xf>
    <xf numFmtId="0" fontId="8" fillId="32" borderId="13" xfId="0" applyFont="1" applyFill="1" applyBorder="1" applyAlignment="1" applyProtection="1">
      <alignment horizontal="center" vertical="center" wrapText="1" shrinkToFit="1"/>
      <protection locked="0"/>
    </xf>
    <xf numFmtId="0" fontId="8" fillId="32" borderId="13" xfId="0" applyFont="1" applyFill="1" applyBorder="1" applyAlignment="1" applyProtection="1">
      <alignment vertical="center" wrapText="1" shrinkToFit="1"/>
      <protection locked="0"/>
    </xf>
    <xf numFmtId="3" fontId="8" fillId="0" borderId="21" xfId="0" applyNumberFormat="1" applyFont="1" applyFill="1" applyBorder="1" applyAlignment="1" applyProtection="1">
      <alignment vertical="center" wrapText="1" shrinkToFit="1"/>
      <protection locked="0"/>
    </xf>
    <xf numFmtId="3" fontId="8" fillId="0" borderId="22" xfId="0" applyNumberFormat="1" applyFont="1" applyFill="1" applyBorder="1" applyAlignment="1" applyProtection="1">
      <alignment vertical="center" wrapText="1" shrinkToFit="1"/>
      <protection locked="0"/>
    </xf>
    <xf numFmtId="3" fontId="8" fillId="0" borderId="23" xfId="0" applyNumberFormat="1" applyFont="1" applyFill="1" applyBorder="1" applyAlignment="1" applyProtection="1">
      <alignment vertical="center" wrapText="1" shrinkToFit="1"/>
      <protection locked="0"/>
    </xf>
    <xf numFmtId="3" fontId="9" fillId="32" borderId="21" xfId="0" applyNumberFormat="1" applyFont="1" applyFill="1" applyBorder="1" applyAlignment="1" applyProtection="1">
      <alignment vertical="center" wrapText="1" shrinkToFit="1"/>
      <protection locked="0"/>
    </xf>
    <xf numFmtId="3" fontId="9" fillId="32" borderId="22" xfId="0" applyNumberFormat="1" applyFont="1" applyFill="1" applyBorder="1" applyAlignment="1" applyProtection="1">
      <alignment vertical="center" wrapText="1" shrinkToFit="1"/>
      <protection locked="0"/>
    </xf>
    <xf numFmtId="3" fontId="9" fillId="32" borderId="23" xfId="0" applyNumberFormat="1" applyFont="1" applyFill="1" applyBorder="1" applyAlignment="1" applyProtection="1">
      <alignment vertical="center" wrapText="1" shrinkToFit="1"/>
      <protection locked="0"/>
    </xf>
    <xf numFmtId="3" fontId="9" fillId="32" borderId="13" xfId="0" applyNumberFormat="1" applyFont="1" applyFill="1" applyBorder="1" applyAlignment="1" applyProtection="1">
      <alignment vertical="center" wrapText="1" shrinkToFit="1"/>
      <protection locked="0"/>
    </xf>
    <xf numFmtId="0" fontId="8" fillId="32" borderId="11" xfId="0" applyFont="1" applyFill="1" applyBorder="1" applyAlignment="1" applyProtection="1">
      <alignment horizontal="center" vertical="center" wrapText="1" shrinkToFit="1"/>
      <protection locked="0"/>
    </xf>
    <xf numFmtId="0" fontId="8" fillId="32" borderId="11" xfId="0" applyFont="1" applyFill="1" applyBorder="1" applyAlignment="1" applyProtection="1">
      <alignment vertical="center" wrapText="1" shrinkToFi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20" xfId="0" applyFont="1" applyFill="1" applyBorder="1" applyAlignment="1" applyProtection="1">
      <alignment horizontal="center" vertical="center" wrapText="1" shrinkToFit="1"/>
      <protection locked="0"/>
    </xf>
    <xf numFmtId="0" fontId="68" fillId="32" borderId="20" xfId="0" applyFont="1" applyFill="1" applyBorder="1" applyAlignment="1" applyProtection="1">
      <alignment horizontal="center" vertical="center" wrapText="1" shrinkToFit="1"/>
      <protection locked="0"/>
    </xf>
    <xf numFmtId="0" fontId="7" fillId="0" borderId="19" xfId="0" applyNumberFormat="1" applyFont="1" applyFill="1" applyBorder="1" applyAlignment="1" applyProtection="1">
      <alignment horizont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7" fillId="32" borderId="20" xfId="0" applyFont="1" applyFill="1" applyBorder="1" applyAlignment="1" applyProtection="1">
      <alignment horizontal="center" vertical="center" wrapText="1" shrinkToFit="1"/>
      <protection locked="0"/>
    </xf>
    <xf numFmtId="0" fontId="7" fillId="32" borderId="27" xfId="0" applyFont="1" applyFill="1" applyBorder="1" applyAlignment="1" applyProtection="1">
      <alignment horizontal="center" vertical="center" wrapText="1" shrinkToFit="1"/>
      <protection locked="0"/>
    </xf>
    <xf numFmtId="0" fontId="7" fillId="32" borderId="28" xfId="0" applyFont="1" applyFill="1" applyBorder="1" applyAlignment="1" applyProtection="1">
      <alignment horizontal="center" vertical="center" wrapText="1" shrinkToFit="1"/>
      <protection locked="0"/>
    </xf>
    <xf numFmtId="0" fontId="7" fillId="32" borderId="29" xfId="0" applyFont="1" applyFill="1" applyBorder="1" applyAlignment="1" applyProtection="1">
      <alignment horizontal="center" vertical="center" wrapText="1" shrinkToFit="1"/>
      <protection locked="0"/>
    </xf>
    <xf numFmtId="0" fontId="7" fillId="32" borderId="30" xfId="0" applyFont="1" applyFill="1" applyBorder="1" applyAlignment="1" applyProtection="1">
      <alignment horizontal="center" vertical="center" wrapText="1" shrinkToFit="1"/>
      <protection locked="0"/>
    </xf>
    <xf numFmtId="0" fontId="7" fillId="32" borderId="0" xfId="0" applyFont="1" applyFill="1" applyBorder="1" applyAlignment="1" applyProtection="1">
      <alignment horizontal="center" vertical="center" wrapText="1" shrinkToFit="1"/>
      <protection locked="0"/>
    </xf>
    <xf numFmtId="0" fontId="7" fillId="32" borderId="19" xfId="0" applyFont="1" applyFill="1" applyBorder="1" applyAlignment="1" applyProtection="1">
      <alignment horizontal="center" vertical="center" wrapText="1" shrinkToFi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23">
      <pane xSplit="6" topLeftCell="G1" activePane="topRight" state="frozen"/>
      <selection pane="topLeft" activeCell="A1" sqref="A1"/>
      <selection pane="topRight" activeCell="C33" sqref="C33:F33"/>
    </sheetView>
  </sheetViews>
  <sheetFormatPr defaultColWidth="9.33203125" defaultRowHeight="12.75"/>
  <cols>
    <col min="1" max="1" width="3.33203125" style="101" customWidth="1"/>
    <col min="2" max="2" width="4.16015625" style="101" customWidth="1"/>
    <col min="3" max="3" width="18" style="101" customWidth="1"/>
    <col min="4" max="4" width="13.5" style="101" customWidth="1"/>
    <col min="5" max="5" width="3" style="101" customWidth="1"/>
    <col min="6" max="6" width="41.5" style="101" customWidth="1"/>
    <col min="7" max="7" width="0.1640625" style="101" hidden="1" customWidth="1"/>
    <col min="8" max="8" width="27.33203125" style="101" customWidth="1"/>
    <col min="9" max="16384" width="9.33203125" style="101" customWidth="1"/>
  </cols>
  <sheetData>
    <row r="1" spans="1:8" ht="28.5" customHeight="1">
      <c r="A1" s="97"/>
      <c r="B1" s="97"/>
      <c r="C1" s="97"/>
      <c r="D1" s="97"/>
      <c r="E1" s="97"/>
      <c r="F1" s="97"/>
      <c r="G1" s="97"/>
      <c r="H1" s="99" t="s">
        <v>55</v>
      </c>
    </row>
    <row r="2" spans="1:8" ht="28.5" customHeight="1">
      <c r="A2" s="143" t="s">
        <v>28</v>
      </c>
      <c r="B2" s="143"/>
      <c r="C2" s="143"/>
      <c r="D2" s="143"/>
      <c r="E2" s="143"/>
      <c r="F2" s="143"/>
      <c r="G2" s="143"/>
      <c r="H2" s="143"/>
    </row>
    <row r="3" spans="1:8" ht="28.5" customHeight="1">
      <c r="A3" s="143" t="s">
        <v>51</v>
      </c>
      <c r="B3" s="143"/>
      <c r="C3" s="143"/>
      <c r="D3" s="143"/>
      <c r="E3" s="143"/>
      <c r="F3" s="143"/>
      <c r="G3" s="143"/>
      <c r="H3" s="143"/>
    </row>
    <row r="4" spans="1:8" ht="28.5" customHeight="1">
      <c r="A4" s="143" t="s">
        <v>53</v>
      </c>
      <c r="B4" s="143"/>
      <c r="C4" s="143"/>
      <c r="D4" s="143"/>
      <c r="E4" s="143"/>
      <c r="F4" s="143"/>
      <c r="G4" s="143"/>
      <c r="H4" s="143"/>
    </row>
    <row r="5" spans="1:8" ht="28.5" customHeight="1">
      <c r="A5" s="144" t="s">
        <v>68</v>
      </c>
      <c r="B5" s="144"/>
      <c r="C5" s="144"/>
      <c r="D5" s="144"/>
      <c r="E5" s="144"/>
      <c r="F5" s="144"/>
      <c r="G5" s="144"/>
      <c r="H5" s="144"/>
    </row>
    <row r="6" spans="1:8" ht="28.5" customHeight="1">
      <c r="A6" s="97"/>
      <c r="B6" s="97"/>
      <c r="C6" s="97"/>
      <c r="D6" s="97"/>
      <c r="E6" s="97"/>
      <c r="F6" s="97"/>
      <c r="G6" s="97"/>
      <c r="H6" s="111" t="s">
        <v>54</v>
      </c>
    </row>
    <row r="7" spans="1:8" ht="15.75" hidden="1">
      <c r="A7" s="145"/>
      <c r="B7" s="145"/>
      <c r="C7" s="145"/>
      <c r="D7" s="145"/>
      <c r="E7" s="145"/>
      <c r="F7" s="145"/>
      <c r="G7" s="145"/>
      <c r="H7" s="145"/>
    </row>
    <row r="8" spans="1:8" ht="15.75">
      <c r="A8" s="142" t="s">
        <v>0</v>
      </c>
      <c r="B8" s="142"/>
      <c r="C8" s="142" t="s">
        <v>29</v>
      </c>
      <c r="D8" s="142"/>
      <c r="E8" s="142"/>
      <c r="F8" s="142"/>
      <c r="G8" s="142"/>
      <c r="H8" s="142" t="s">
        <v>66</v>
      </c>
    </row>
    <row r="9" spans="1:8" s="102" customFormat="1" ht="18" customHeight="1">
      <c r="A9" s="140"/>
      <c r="B9" s="140"/>
      <c r="C9" s="140"/>
      <c r="D9" s="140"/>
      <c r="E9" s="140"/>
      <c r="F9" s="140"/>
      <c r="G9" s="140"/>
      <c r="H9" s="140"/>
    </row>
    <row r="10" spans="1:8" ht="28.5" customHeight="1">
      <c r="A10" s="140"/>
      <c r="B10" s="140"/>
      <c r="C10" s="140"/>
      <c r="D10" s="140"/>
      <c r="E10" s="140"/>
      <c r="F10" s="140"/>
      <c r="G10" s="140"/>
      <c r="H10" s="140"/>
    </row>
    <row r="11" spans="1:8" ht="18.75" customHeight="1">
      <c r="A11" s="136" t="s">
        <v>1</v>
      </c>
      <c r="B11" s="136"/>
      <c r="C11" s="136" t="s">
        <v>2</v>
      </c>
      <c r="D11" s="136"/>
      <c r="E11" s="136"/>
      <c r="F11" s="136"/>
      <c r="G11" s="108"/>
      <c r="H11" s="108" t="s">
        <v>65</v>
      </c>
    </row>
    <row r="12" spans="1:8" ht="22.5" customHeight="1">
      <c r="A12" s="140" t="s">
        <v>3</v>
      </c>
      <c r="B12" s="140"/>
      <c r="C12" s="141" t="s">
        <v>4</v>
      </c>
      <c r="D12" s="141"/>
      <c r="E12" s="141"/>
      <c r="F12" s="141"/>
      <c r="G12" s="110"/>
      <c r="H12" s="110"/>
    </row>
    <row r="13" spans="1:8" ht="26.25" customHeight="1">
      <c r="A13" s="136">
        <v>1</v>
      </c>
      <c r="B13" s="136"/>
      <c r="C13" s="137" t="s">
        <v>69</v>
      </c>
      <c r="D13" s="137"/>
      <c r="E13" s="137"/>
      <c r="F13" s="137"/>
      <c r="G13" s="109"/>
      <c r="H13" s="103">
        <v>105471508557</v>
      </c>
    </row>
    <row r="14" spans="1:8" ht="26.25" customHeight="1">
      <c r="A14" s="136" t="s">
        <v>56</v>
      </c>
      <c r="B14" s="136"/>
      <c r="C14" s="137" t="s">
        <v>59</v>
      </c>
      <c r="D14" s="137"/>
      <c r="E14" s="137"/>
      <c r="F14" s="137"/>
      <c r="G14" s="109"/>
      <c r="H14" s="103">
        <v>104774698307</v>
      </c>
    </row>
    <row r="15" spans="1:8" ht="26.25" customHeight="1">
      <c r="A15" s="136" t="s">
        <v>57</v>
      </c>
      <c r="B15" s="136"/>
      <c r="C15" s="137" t="s">
        <v>60</v>
      </c>
      <c r="D15" s="137"/>
      <c r="E15" s="137"/>
      <c r="F15" s="137"/>
      <c r="G15" s="109"/>
      <c r="H15" s="103">
        <v>10800000</v>
      </c>
    </row>
    <row r="16" spans="1:8" ht="26.25" customHeight="1">
      <c r="A16" s="136" t="s">
        <v>58</v>
      </c>
      <c r="B16" s="136"/>
      <c r="C16" s="137" t="s">
        <v>61</v>
      </c>
      <c r="D16" s="137"/>
      <c r="E16" s="137"/>
      <c r="F16" s="137"/>
      <c r="G16" s="109"/>
      <c r="H16" s="103">
        <v>686010250</v>
      </c>
    </row>
    <row r="17" spans="1:8" ht="26.25" customHeight="1">
      <c r="A17" s="136">
        <v>2</v>
      </c>
      <c r="B17" s="136"/>
      <c r="C17" s="137" t="s">
        <v>70</v>
      </c>
      <c r="D17" s="137"/>
      <c r="E17" s="137"/>
      <c r="F17" s="137"/>
      <c r="G17" s="109"/>
      <c r="H17" s="103">
        <v>103010667536</v>
      </c>
    </row>
    <row r="18" spans="1:8" ht="26.25" customHeight="1">
      <c r="A18" s="136" t="s">
        <v>56</v>
      </c>
      <c r="B18" s="136"/>
      <c r="C18" s="137" t="s">
        <v>62</v>
      </c>
      <c r="D18" s="137"/>
      <c r="E18" s="137"/>
      <c r="F18" s="137"/>
      <c r="G18" s="109"/>
      <c r="H18" s="103">
        <v>102582594838</v>
      </c>
    </row>
    <row r="19" spans="1:8" ht="26.25" customHeight="1">
      <c r="A19" s="136" t="s">
        <v>57</v>
      </c>
      <c r="B19" s="136"/>
      <c r="C19" s="137" t="s">
        <v>63</v>
      </c>
      <c r="D19" s="137"/>
      <c r="E19" s="137"/>
      <c r="F19" s="137"/>
      <c r="G19" s="109"/>
      <c r="H19" s="103">
        <v>10800000</v>
      </c>
    </row>
    <row r="20" spans="1:8" ht="26.25" customHeight="1">
      <c r="A20" s="136" t="s">
        <v>58</v>
      </c>
      <c r="B20" s="136"/>
      <c r="C20" s="137" t="s">
        <v>64</v>
      </c>
      <c r="D20" s="137"/>
      <c r="E20" s="137"/>
      <c r="F20" s="137"/>
      <c r="G20" s="109"/>
      <c r="H20" s="103">
        <v>417272698</v>
      </c>
    </row>
    <row r="21" spans="1:8" ht="26.25" customHeight="1">
      <c r="A21" s="136">
        <v>3</v>
      </c>
      <c r="B21" s="136"/>
      <c r="C21" s="137" t="s">
        <v>67</v>
      </c>
      <c r="D21" s="137"/>
      <c r="E21" s="137"/>
      <c r="F21" s="137"/>
      <c r="G21" s="109"/>
      <c r="H21" s="103">
        <v>2458655821</v>
      </c>
    </row>
    <row r="22" spans="1:8" ht="25.5" customHeight="1">
      <c r="A22" s="140" t="s">
        <v>8</v>
      </c>
      <c r="B22" s="140"/>
      <c r="C22" s="141" t="s">
        <v>9</v>
      </c>
      <c r="D22" s="141"/>
      <c r="E22" s="141"/>
      <c r="F22" s="141"/>
      <c r="G22" s="115"/>
      <c r="H22" s="115">
        <v>0</v>
      </c>
    </row>
    <row r="23" spans="1:8" ht="18.75" customHeight="1">
      <c r="A23" s="136">
        <v>1</v>
      </c>
      <c r="B23" s="136"/>
      <c r="C23" s="137" t="s">
        <v>10</v>
      </c>
      <c r="D23" s="137"/>
      <c r="E23" s="137"/>
      <c r="F23" s="137"/>
      <c r="G23" s="109"/>
      <c r="H23" s="103">
        <v>4093451407</v>
      </c>
    </row>
    <row r="24" spans="1:8" ht="18.75" customHeight="1">
      <c r="A24" s="136">
        <v>2</v>
      </c>
      <c r="B24" s="136"/>
      <c r="C24" s="137" t="s">
        <v>11</v>
      </c>
      <c r="D24" s="137"/>
      <c r="E24" s="137"/>
      <c r="F24" s="137"/>
      <c r="G24" s="109"/>
      <c r="H24" s="103">
        <v>3923597439</v>
      </c>
    </row>
    <row r="25" spans="1:8" ht="18.75" customHeight="1">
      <c r="A25" s="136">
        <v>3</v>
      </c>
      <c r="B25" s="136"/>
      <c r="C25" s="137" t="s">
        <v>67</v>
      </c>
      <c r="D25" s="137"/>
      <c r="E25" s="137"/>
      <c r="F25" s="137"/>
      <c r="G25" s="109"/>
      <c r="H25" s="103">
        <v>169853968</v>
      </c>
    </row>
    <row r="26" spans="1:8" ht="21.75" customHeight="1">
      <c r="A26" s="140" t="s">
        <v>13</v>
      </c>
      <c r="B26" s="140"/>
      <c r="C26" s="141" t="s">
        <v>14</v>
      </c>
      <c r="D26" s="141"/>
      <c r="E26" s="141"/>
      <c r="F26" s="141"/>
      <c r="G26" s="115"/>
      <c r="H26" s="115">
        <v>0</v>
      </c>
    </row>
    <row r="27" spans="1:8" ht="18.75" customHeight="1">
      <c r="A27" s="136">
        <v>1</v>
      </c>
      <c r="B27" s="136"/>
      <c r="C27" s="137" t="s">
        <v>10</v>
      </c>
      <c r="D27" s="137"/>
      <c r="E27" s="137"/>
      <c r="F27" s="137"/>
      <c r="G27" s="109"/>
      <c r="H27" s="103">
        <v>868525</v>
      </c>
    </row>
    <row r="28" spans="1:8" ht="18.75" customHeight="1">
      <c r="A28" s="136">
        <v>2</v>
      </c>
      <c r="B28" s="136"/>
      <c r="C28" s="137" t="s">
        <v>11</v>
      </c>
      <c r="D28" s="137"/>
      <c r="E28" s="137"/>
      <c r="F28" s="137"/>
      <c r="G28" s="109"/>
      <c r="H28" s="103">
        <v>603827</v>
      </c>
    </row>
    <row r="29" spans="1:8" ht="18.75" customHeight="1">
      <c r="A29" s="136">
        <v>3</v>
      </c>
      <c r="B29" s="136"/>
      <c r="C29" s="137" t="s">
        <v>67</v>
      </c>
      <c r="D29" s="137"/>
      <c r="E29" s="137"/>
      <c r="F29" s="137"/>
      <c r="G29" s="109"/>
      <c r="H29" s="103">
        <v>264698</v>
      </c>
    </row>
    <row r="30" spans="1:8" ht="24.75" customHeight="1">
      <c r="A30" s="140" t="s">
        <v>16</v>
      </c>
      <c r="B30" s="140"/>
      <c r="C30" s="141" t="s">
        <v>17</v>
      </c>
      <c r="D30" s="141"/>
      <c r="E30" s="141"/>
      <c r="F30" s="141"/>
      <c r="G30" s="103"/>
      <c r="H30" s="115">
        <v>0</v>
      </c>
    </row>
    <row r="31" spans="1:8" ht="18.75" customHeight="1">
      <c r="A31" s="136">
        <v>1</v>
      </c>
      <c r="B31" s="136"/>
      <c r="C31" s="137" t="s">
        <v>18</v>
      </c>
      <c r="D31" s="137"/>
      <c r="E31" s="137"/>
      <c r="F31" s="137"/>
      <c r="G31" s="103"/>
      <c r="H31" s="115">
        <v>0</v>
      </c>
    </row>
    <row r="32" spans="1:8" ht="18.75" customHeight="1">
      <c r="A32" s="136">
        <v>2</v>
      </c>
      <c r="B32" s="136"/>
      <c r="C32" s="137" t="s">
        <v>19</v>
      </c>
      <c r="D32" s="137"/>
      <c r="E32" s="137"/>
      <c r="F32" s="137"/>
      <c r="G32" s="103"/>
      <c r="H32" s="115">
        <v>0</v>
      </c>
    </row>
    <row r="33" spans="1:8" ht="18.75" customHeight="1">
      <c r="A33" s="136">
        <v>3</v>
      </c>
      <c r="B33" s="136"/>
      <c r="C33" s="137" t="s">
        <v>67</v>
      </c>
      <c r="D33" s="137"/>
      <c r="E33" s="137"/>
      <c r="F33" s="137"/>
      <c r="G33" s="103"/>
      <c r="H33" s="115">
        <v>0</v>
      </c>
    </row>
    <row r="34" spans="1:8" ht="23.25" customHeight="1">
      <c r="A34" s="140" t="s">
        <v>21</v>
      </c>
      <c r="B34" s="140"/>
      <c r="C34" s="141" t="s">
        <v>22</v>
      </c>
      <c r="D34" s="141"/>
      <c r="E34" s="141"/>
      <c r="F34" s="141"/>
      <c r="G34" s="109"/>
      <c r="H34" s="103">
        <v>47381552</v>
      </c>
    </row>
    <row r="35" spans="1:8" s="105" customFormat="1" ht="33" customHeight="1">
      <c r="A35" s="140" t="s">
        <v>23</v>
      </c>
      <c r="B35" s="140"/>
      <c r="C35" s="141" t="s">
        <v>71</v>
      </c>
      <c r="D35" s="141"/>
      <c r="E35" s="141"/>
      <c r="F35" s="141"/>
      <c r="G35" s="104"/>
      <c r="H35" s="104">
        <v>2841090365</v>
      </c>
    </row>
    <row r="36" spans="1:8" ht="29.25" customHeight="1">
      <c r="A36" s="136">
        <v>1</v>
      </c>
      <c r="B36" s="136"/>
      <c r="C36" s="137" t="s">
        <v>25</v>
      </c>
      <c r="D36" s="137"/>
      <c r="E36" s="137"/>
      <c r="F36" s="137"/>
      <c r="G36" s="113"/>
      <c r="H36" s="106">
        <v>1885059897</v>
      </c>
    </row>
    <row r="37" spans="1:8" ht="23.25" customHeight="1">
      <c r="A37" s="136">
        <v>2</v>
      </c>
      <c r="B37" s="136"/>
      <c r="C37" s="137" t="s">
        <v>26</v>
      </c>
      <c r="D37" s="137"/>
      <c r="E37" s="137"/>
      <c r="F37" s="137"/>
      <c r="G37" s="113"/>
      <c r="H37" s="106">
        <v>640030468</v>
      </c>
    </row>
    <row r="38" spans="1:8" ht="23.25" customHeight="1">
      <c r="A38" s="138">
        <v>3</v>
      </c>
      <c r="B38" s="138"/>
      <c r="C38" s="139" t="s">
        <v>27</v>
      </c>
      <c r="D38" s="139"/>
      <c r="E38" s="139"/>
      <c r="F38" s="139"/>
      <c r="G38" s="114"/>
      <c r="H38" s="107">
        <v>316000000</v>
      </c>
    </row>
  </sheetData>
  <sheetProtection/>
  <mergeCells count="65">
    <mergeCell ref="A8:B10"/>
    <mergeCell ref="C8:F10"/>
    <mergeCell ref="G8:G10"/>
    <mergeCell ref="H8:H10"/>
    <mergeCell ref="A2:H2"/>
    <mergeCell ref="A3:H3"/>
    <mergeCell ref="A4:H4"/>
    <mergeCell ref="A5:H5"/>
    <mergeCell ref="A7:H7"/>
    <mergeCell ref="A13:B13"/>
    <mergeCell ref="C13:F13"/>
    <mergeCell ref="A14:B14"/>
    <mergeCell ref="C14:F14"/>
    <mergeCell ref="A11:B11"/>
    <mergeCell ref="C11:F11"/>
    <mergeCell ref="A12:B12"/>
    <mergeCell ref="C12:F12"/>
    <mergeCell ref="A17:B17"/>
    <mergeCell ref="C17:F17"/>
    <mergeCell ref="A18:B18"/>
    <mergeCell ref="C18:F18"/>
    <mergeCell ref="A15:B15"/>
    <mergeCell ref="C15:F15"/>
    <mergeCell ref="A16:B16"/>
    <mergeCell ref="C16:F16"/>
    <mergeCell ref="A21:B21"/>
    <mergeCell ref="C21:F21"/>
    <mergeCell ref="A22:B22"/>
    <mergeCell ref="C22:F22"/>
    <mergeCell ref="A19:B19"/>
    <mergeCell ref="C19:F19"/>
    <mergeCell ref="A20:B20"/>
    <mergeCell ref="C20:F20"/>
    <mergeCell ref="A25:B25"/>
    <mergeCell ref="C25:F25"/>
    <mergeCell ref="A26:B26"/>
    <mergeCell ref="C26:F26"/>
    <mergeCell ref="A23:B23"/>
    <mergeCell ref="C23:F23"/>
    <mergeCell ref="A24:B24"/>
    <mergeCell ref="C24:F24"/>
    <mergeCell ref="A29:B29"/>
    <mergeCell ref="C29:F29"/>
    <mergeCell ref="A30:B30"/>
    <mergeCell ref="C30:F30"/>
    <mergeCell ref="A27:B27"/>
    <mergeCell ref="C27:F27"/>
    <mergeCell ref="A28:B28"/>
    <mergeCell ref="C28:F28"/>
    <mergeCell ref="A33:B33"/>
    <mergeCell ref="C33:F33"/>
    <mergeCell ref="A34:B34"/>
    <mergeCell ref="C34:F34"/>
    <mergeCell ref="A31:B31"/>
    <mergeCell ref="C31:F31"/>
    <mergeCell ref="A32:B32"/>
    <mergeCell ref="C32:F32"/>
    <mergeCell ref="A37:B37"/>
    <mergeCell ref="C37:F37"/>
    <mergeCell ref="A38:B38"/>
    <mergeCell ref="C38:F38"/>
    <mergeCell ref="A35:B35"/>
    <mergeCell ref="C35:F35"/>
    <mergeCell ref="A36:B36"/>
    <mergeCell ref="C36:F36"/>
  </mergeCells>
  <printOptions/>
  <pageMargins left="0.7480314960629921" right="0.1968503937007874" top="0.2755905511811024" bottom="0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3"/>
  <sheetViews>
    <sheetView showGridLines="0" tabSelected="1" zoomScalePageLayoutView="0" workbookViewId="0" topLeftCell="A1">
      <pane xSplit="6" topLeftCell="G1" activePane="topRight" state="frozen"/>
      <selection pane="topLeft" activeCell="A1" sqref="A1"/>
      <selection pane="topRight" activeCell="C10" sqref="C10:F10"/>
    </sheetView>
  </sheetViews>
  <sheetFormatPr defaultColWidth="9.33203125" defaultRowHeight="12.75"/>
  <cols>
    <col min="1" max="1" width="3.33203125" style="1" customWidth="1"/>
    <col min="2" max="2" width="2" style="1" customWidth="1"/>
    <col min="3" max="3" width="18" style="1" customWidth="1"/>
    <col min="4" max="4" width="13.5" style="1" customWidth="1"/>
    <col min="5" max="5" width="3" style="1" customWidth="1"/>
    <col min="6" max="6" width="7.16015625" style="1" customWidth="1"/>
    <col min="7" max="7" width="10.16015625" style="1" customWidth="1"/>
    <col min="8" max="8" width="8.83203125" style="1" customWidth="1"/>
    <col min="9" max="10" width="0.1640625" style="1" hidden="1" customWidth="1"/>
    <col min="11" max="11" width="21.33203125" style="1" hidden="1" customWidth="1"/>
    <col min="12" max="12" width="16.66015625" style="1" hidden="1" customWidth="1"/>
    <col min="13" max="13" width="15.66015625" style="5" customWidth="1"/>
    <col min="14" max="14" width="15.16015625" style="5" hidden="1" customWidth="1"/>
    <col min="15" max="15" width="7.33203125" style="1" hidden="1" customWidth="1"/>
    <col min="16" max="16" width="15.5" style="5" customWidth="1"/>
    <col min="17" max="17" width="13.66015625" style="5" customWidth="1"/>
    <col min="18" max="18" width="13.5" style="5" hidden="1" customWidth="1"/>
    <col min="19" max="19" width="0" style="1" hidden="1" customWidth="1"/>
    <col min="20" max="20" width="13.16015625" style="6" customWidth="1"/>
    <col min="21" max="21" width="13.5" style="6" hidden="1" customWidth="1"/>
    <col min="22" max="22" width="0" style="1" hidden="1" customWidth="1"/>
    <col min="23" max="23" width="15.66015625" style="117" customWidth="1"/>
    <col min="24" max="24" width="14.16015625" style="117" hidden="1" customWidth="1"/>
    <col min="25" max="25" width="0" style="118" hidden="1" customWidth="1"/>
    <col min="26" max="26" width="13.5" style="1" customWidth="1"/>
    <col min="27" max="27" width="13" style="1" hidden="1" customWidth="1"/>
    <col min="28" max="28" width="13.33203125" style="1" hidden="1" customWidth="1"/>
    <col min="29" max="29" width="16" style="6" customWidth="1"/>
    <col min="30" max="30" width="14.5" style="5" customWidth="1"/>
    <col min="31" max="31" width="13.33203125" style="5" hidden="1" customWidth="1"/>
    <col min="32" max="32" width="11.16015625" style="1" hidden="1" customWidth="1"/>
    <col min="33" max="33" width="14.16015625" style="5" customWidth="1"/>
    <col min="34" max="34" width="14.83203125" style="5" hidden="1" customWidth="1"/>
    <col min="35" max="35" width="8.16015625" style="1" hidden="1" customWidth="1"/>
    <col min="36" max="36" width="15.5" style="6" customWidth="1"/>
    <col min="37" max="37" width="13.33203125" style="6" hidden="1" customWidth="1"/>
    <col min="38" max="38" width="7.33203125" style="6" hidden="1" customWidth="1"/>
    <col min="39" max="39" width="17.83203125" style="5" customWidth="1"/>
    <col min="40" max="40" width="17.66015625" style="5" hidden="1" customWidth="1"/>
    <col min="41" max="41" width="0" style="1" hidden="1" customWidth="1"/>
    <col min="42" max="42" width="14.5" style="5" customWidth="1"/>
    <col min="43" max="43" width="14.66015625" style="5" hidden="1" customWidth="1"/>
    <col min="44" max="44" width="12" style="1" hidden="1" customWidth="1"/>
    <col min="45" max="45" width="13.66015625" style="1" hidden="1" customWidth="1"/>
    <col min="46" max="46" width="13.33203125" style="1" hidden="1" customWidth="1"/>
    <col min="47" max="47" width="8" style="1" hidden="1" customWidth="1"/>
    <col min="48" max="49" width="14.5" style="1" hidden="1" customWidth="1"/>
    <col min="50" max="50" width="8.5" style="1" hidden="1" customWidth="1"/>
    <col min="51" max="51" width="13.33203125" style="5" customWidth="1"/>
    <col min="52" max="52" width="14.33203125" style="5" hidden="1" customWidth="1"/>
    <col min="53" max="53" width="0" style="1" hidden="1" customWidth="1"/>
    <col min="54" max="54" width="13.33203125" style="5" customWidth="1"/>
    <col min="55" max="55" width="14.66015625" style="5" customWidth="1"/>
    <col min="56" max="56" width="14.33203125" style="5" hidden="1" customWidth="1"/>
    <col min="57" max="57" width="7.66015625" style="1" hidden="1" customWidth="1"/>
    <col min="58" max="16384" width="9.33203125" style="1" customWidth="1"/>
  </cols>
  <sheetData>
    <row r="1" spans="1:13" ht="18.75" customHeight="1">
      <c r="A1" s="2" t="s">
        <v>73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9" t="s">
        <v>52</v>
      </c>
      <c r="M1" s="4"/>
    </row>
    <row r="2" spans="1:13" ht="42.75" customHeight="1">
      <c r="A2" s="143" t="s">
        <v>51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4"/>
    </row>
    <row r="3" spans="1:13" ht="12.75" hidden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4"/>
    </row>
    <row r="4" spans="1:57" ht="17.25" customHeight="1">
      <c r="A4" s="173" t="s">
        <v>0</v>
      </c>
      <c r="B4" s="174"/>
      <c r="C4" s="173" t="s">
        <v>29</v>
      </c>
      <c r="D4" s="177"/>
      <c r="E4" s="177"/>
      <c r="F4" s="174"/>
      <c r="G4" s="173" t="s">
        <v>72</v>
      </c>
      <c r="H4" s="177"/>
      <c r="I4" s="177"/>
      <c r="J4" s="174"/>
      <c r="K4" s="173" t="s">
        <v>30</v>
      </c>
      <c r="L4" s="179" t="s">
        <v>31</v>
      </c>
      <c r="M4" s="168" t="s">
        <v>32</v>
      </c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</row>
    <row r="5" spans="1:57" s="3" customFormat="1" ht="48.75" customHeight="1">
      <c r="A5" s="175"/>
      <c r="B5" s="176"/>
      <c r="C5" s="175"/>
      <c r="D5" s="178"/>
      <c r="E5" s="178"/>
      <c r="F5" s="176"/>
      <c r="G5" s="175"/>
      <c r="H5" s="178"/>
      <c r="I5" s="178"/>
      <c r="J5" s="176"/>
      <c r="K5" s="175"/>
      <c r="L5" s="179"/>
      <c r="M5" s="127" t="s">
        <v>33</v>
      </c>
      <c r="N5" s="127"/>
      <c r="O5" s="127"/>
      <c r="P5" s="128" t="s">
        <v>34</v>
      </c>
      <c r="Q5" s="128" t="s">
        <v>35</v>
      </c>
      <c r="R5" s="128"/>
      <c r="S5" s="128"/>
      <c r="T5" s="128" t="s">
        <v>36</v>
      </c>
      <c r="U5" s="128"/>
      <c r="V5" s="128"/>
      <c r="W5" s="128" t="s">
        <v>37</v>
      </c>
      <c r="X5" s="128"/>
      <c r="Y5" s="128"/>
      <c r="Z5" s="128" t="s">
        <v>38</v>
      </c>
      <c r="AA5" s="128"/>
      <c r="AB5" s="128"/>
      <c r="AC5" s="129" t="s">
        <v>46</v>
      </c>
      <c r="AD5" s="128" t="s">
        <v>39</v>
      </c>
      <c r="AE5" s="128"/>
      <c r="AF5" s="128"/>
      <c r="AG5" s="128" t="s">
        <v>48</v>
      </c>
      <c r="AH5" s="128"/>
      <c r="AI5" s="128"/>
      <c r="AJ5" s="129" t="s">
        <v>41</v>
      </c>
      <c r="AK5" s="129"/>
      <c r="AL5" s="129"/>
      <c r="AM5" s="128" t="s">
        <v>42</v>
      </c>
      <c r="AN5" s="128"/>
      <c r="AO5" s="128"/>
      <c r="AP5" s="129" t="s">
        <v>43</v>
      </c>
      <c r="AQ5" s="129"/>
      <c r="AR5" s="129"/>
      <c r="AS5" s="165" t="s">
        <v>44</v>
      </c>
      <c r="AT5" s="165"/>
      <c r="AU5" s="165"/>
      <c r="AV5" s="169" t="s">
        <v>45</v>
      </c>
      <c r="AW5" s="170"/>
      <c r="AX5" s="171"/>
      <c r="AY5" s="127" t="s">
        <v>49</v>
      </c>
      <c r="AZ5" s="127"/>
      <c r="BA5" s="127"/>
      <c r="BB5" s="128" t="s">
        <v>50</v>
      </c>
      <c r="BC5" s="127" t="s">
        <v>40</v>
      </c>
      <c r="BD5" s="116"/>
      <c r="BE5" s="116"/>
    </row>
    <row r="6" spans="1:57" ht="18.75" customHeight="1">
      <c r="A6" s="166" t="s">
        <v>1</v>
      </c>
      <c r="B6" s="166"/>
      <c r="C6" s="167" t="s">
        <v>2</v>
      </c>
      <c r="D6" s="167"/>
      <c r="E6" s="167"/>
      <c r="F6" s="167"/>
      <c r="G6" s="167">
        <v>1</v>
      </c>
      <c r="H6" s="167"/>
      <c r="I6" s="167"/>
      <c r="J6" s="167"/>
      <c r="K6" s="133">
        <v>2</v>
      </c>
      <c r="L6" s="134">
        <v>3</v>
      </c>
      <c r="M6" s="10">
        <v>2</v>
      </c>
      <c r="N6" s="10">
        <v>5</v>
      </c>
      <c r="O6" s="135">
        <v>6</v>
      </c>
      <c r="P6" s="10">
        <v>3</v>
      </c>
      <c r="Q6" s="10">
        <v>4</v>
      </c>
      <c r="R6" s="10">
        <v>11</v>
      </c>
      <c r="S6" s="135">
        <v>12</v>
      </c>
      <c r="T6" s="135">
        <v>5</v>
      </c>
      <c r="U6" s="135">
        <v>14</v>
      </c>
      <c r="V6" s="135">
        <v>15</v>
      </c>
      <c r="W6" s="10">
        <v>6</v>
      </c>
      <c r="X6" s="10">
        <v>17</v>
      </c>
      <c r="Y6" s="10">
        <v>18</v>
      </c>
      <c r="Z6" s="135">
        <v>7</v>
      </c>
      <c r="AA6" s="135">
        <v>20</v>
      </c>
      <c r="AB6" s="135">
        <v>21</v>
      </c>
      <c r="AC6" s="135">
        <v>8</v>
      </c>
      <c r="AD6" s="10">
        <v>9</v>
      </c>
      <c r="AE6" s="10">
        <v>26</v>
      </c>
      <c r="AF6" s="135">
        <v>27</v>
      </c>
      <c r="AG6" s="135">
        <v>10</v>
      </c>
      <c r="AH6" s="135">
        <v>29</v>
      </c>
      <c r="AI6" s="135">
        <v>30</v>
      </c>
      <c r="AJ6" s="135">
        <v>11</v>
      </c>
      <c r="AK6" s="135">
        <v>32</v>
      </c>
      <c r="AL6" s="135">
        <v>33</v>
      </c>
      <c r="AM6" s="135">
        <v>12</v>
      </c>
      <c r="AN6" s="135">
        <v>35</v>
      </c>
      <c r="AO6" s="135">
        <v>36</v>
      </c>
      <c r="AP6" s="10">
        <v>13</v>
      </c>
      <c r="AQ6" s="10">
        <v>38</v>
      </c>
      <c r="AR6" s="135">
        <v>39</v>
      </c>
      <c r="AS6" s="135">
        <v>43</v>
      </c>
      <c r="AT6" s="135">
        <v>44</v>
      </c>
      <c r="AU6" s="135">
        <v>45</v>
      </c>
      <c r="AV6" s="135"/>
      <c r="AW6" s="135"/>
      <c r="AX6" s="135"/>
      <c r="AY6" s="10">
        <v>14</v>
      </c>
      <c r="AZ6" s="10">
        <v>47</v>
      </c>
      <c r="BA6" s="135">
        <v>48</v>
      </c>
      <c r="BB6" s="135">
        <v>15</v>
      </c>
      <c r="BC6" s="10">
        <v>16</v>
      </c>
      <c r="BD6" s="9">
        <v>53</v>
      </c>
      <c r="BE6" s="9">
        <v>54</v>
      </c>
    </row>
    <row r="7" spans="1:57" s="7" customFormat="1" ht="15.75" customHeight="1">
      <c r="A7" s="163" t="s">
        <v>3</v>
      </c>
      <c r="B7" s="163"/>
      <c r="C7" s="164" t="s">
        <v>4</v>
      </c>
      <c r="D7" s="164"/>
      <c r="E7" s="164"/>
      <c r="F7" s="164"/>
      <c r="G7" s="164"/>
      <c r="H7" s="164"/>
      <c r="I7" s="164"/>
      <c r="J7" s="164"/>
      <c r="K7" s="11"/>
      <c r="L7" s="11"/>
      <c r="M7" s="12"/>
      <c r="N7" s="12"/>
      <c r="O7" s="13"/>
      <c r="P7" s="12"/>
      <c r="Q7" s="14">
        <v>0</v>
      </c>
      <c r="R7" s="15"/>
      <c r="S7" s="13"/>
      <c r="T7" s="16"/>
      <c r="U7" s="16"/>
      <c r="V7" s="13"/>
      <c r="W7" s="119"/>
      <c r="X7" s="15"/>
      <c r="Y7" s="120"/>
      <c r="Z7" s="17"/>
      <c r="AA7" s="17"/>
      <c r="AB7" s="17"/>
      <c r="AC7" s="18"/>
      <c r="AD7" s="19"/>
      <c r="AE7" s="12"/>
      <c r="AF7" s="13"/>
      <c r="AG7" s="20"/>
      <c r="AH7" s="20"/>
      <c r="AI7" s="13"/>
      <c r="AJ7" s="16"/>
      <c r="AK7" s="16"/>
      <c r="AL7" s="16"/>
      <c r="AM7" s="21"/>
      <c r="AN7" s="20"/>
      <c r="AO7" s="13"/>
      <c r="AP7" s="12"/>
      <c r="AQ7" s="12"/>
      <c r="AR7" s="13"/>
      <c r="AS7" s="13"/>
      <c r="AT7" s="13"/>
      <c r="AU7" s="13"/>
      <c r="AV7" s="22"/>
      <c r="AW7" s="22"/>
      <c r="AX7" s="13"/>
      <c r="AY7" s="12"/>
      <c r="AZ7" s="12"/>
      <c r="BA7" s="13"/>
      <c r="BB7" s="16"/>
      <c r="BC7" s="23"/>
      <c r="BD7" s="12"/>
      <c r="BE7" s="24"/>
    </row>
    <row r="8" spans="1:57" s="7" customFormat="1" ht="15.75" customHeight="1">
      <c r="A8" s="146">
        <v>1</v>
      </c>
      <c r="B8" s="146"/>
      <c r="C8" s="147" t="s">
        <v>5</v>
      </c>
      <c r="D8" s="147"/>
      <c r="E8" s="147"/>
      <c r="F8" s="147"/>
      <c r="G8" s="162">
        <v>105471508557</v>
      </c>
      <c r="H8" s="147"/>
      <c r="I8" s="147"/>
      <c r="J8" s="147"/>
      <c r="K8" s="25">
        <v>105471508557</v>
      </c>
      <c r="L8" s="98">
        <v>0</v>
      </c>
      <c r="M8" s="26">
        <f aca="true" t="shared" si="0" ref="M8:Y8">SUM(M9:M11)</f>
        <v>11808938856</v>
      </c>
      <c r="N8" s="26">
        <f t="shared" si="0"/>
        <v>11808938856</v>
      </c>
      <c r="O8" s="27">
        <f t="shared" si="0"/>
        <v>0</v>
      </c>
      <c r="P8" s="26">
        <v>10344050905</v>
      </c>
      <c r="Q8" s="28">
        <v>3924531675</v>
      </c>
      <c r="R8" s="29">
        <f t="shared" si="0"/>
        <v>3924531675</v>
      </c>
      <c r="S8" s="27">
        <f t="shared" si="0"/>
        <v>0</v>
      </c>
      <c r="T8" s="26">
        <f t="shared" si="0"/>
        <v>1728600000</v>
      </c>
      <c r="U8" s="26">
        <f t="shared" si="0"/>
        <v>1728600000</v>
      </c>
      <c r="V8" s="27">
        <f t="shared" si="0"/>
        <v>0</v>
      </c>
      <c r="W8" s="121">
        <f>SUM(W9:W11)</f>
        <v>15601834517</v>
      </c>
      <c r="X8" s="29">
        <f t="shared" si="0"/>
        <v>15601834517</v>
      </c>
      <c r="Y8" s="122">
        <f t="shared" si="0"/>
        <v>0</v>
      </c>
      <c r="Z8" s="30">
        <f>8038493250-3375426000</f>
        <v>4663067250</v>
      </c>
      <c r="AA8" s="31">
        <f>Z8</f>
        <v>4663067250</v>
      </c>
      <c r="AB8" s="31">
        <v>75000000</v>
      </c>
      <c r="AC8" s="32">
        <v>4340720304</v>
      </c>
      <c r="AD8" s="34">
        <v>1564985173</v>
      </c>
      <c r="AE8" s="35">
        <f>SUM(AE9:AE11)</f>
        <v>1564985173</v>
      </c>
      <c r="AF8" s="27">
        <f>AE8-AD8</f>
        <v>0</v>
      </c>
      <c r="AG8" s="36">
        <v>3151434450</v>
      </c>
      <c r="AH8" s="35">
        <f>AG8</f>
        <v>3151434450</v>
      </c>
      <c r="AI8" s="27">
        <f>SUM(AI9:AI11)</f>
        <v>0</v>
      </c>
      <c r="AJ8" s="26">
        <v>2879099120</v>
      </c>
      <c r="AK8" s="26">
        <f>+AJ8</f>
        <v>2879099120</v>
      </c>
      <c r="AL8" s="33">
        <f>SUM(AL9:AL11)</f>
        <v>0</v>
      </c>
      <c r="AM8" s="37">
        <f>AM9+AM10</f>
        <v>16695193746</v>
      </c>
      <c r="AN8" s="37">
        <f>AN9+AN10+AN11</f>
        <v>16695193746</v>
      </c>
      <c r="AO8" s="27">
        <f>SUM(AO9:AO11)</f>
        <v>0</v>
      </c>
      <c r="AP8" s="38">
        <f>12420462000-6275000000</f>
        <v>6145462000</v>
      </c>
      <c r="AQ8" s="35">
        <f>+AP8</f>
        <v>6145462000</v>
      </c>
      <c r="AR8" s="27">
        <f>AQ8-AP8</f>
        <v>0</v>
      </c>
      <c r="AS8" s="27">
        <f>SUM(AS9:AS11)</f>
        <v>0</v>
      </c>
      <c r="AT8" s="27">
        <f>SUM(AT9:AT11)</f>
        <v>0</v>
      </c>
      <c r="AU8" s="27">
        <f>SUM(AU9:AU11)</f>
        <v>0</v>
      </c>
      <c r="AV8" s="39">
        <v>0</v>
      </c>
      <c r="AW8" s="39">
        <f>AV8</f>
        <v>0</v>
      </c>
      <c r="AX8" s="27"/>
      <c r="AY8" s="35">
        <v>2402661652</v>
      </c>
      <c r="AZ8" s="35">
        <f>+AY8</f>
        <v>2402661652</v>
      </c>
      <c r="BA8" s="27">
        <f>SUM(BA9:BA11)</f>
        <v>0</v>
      </c>
      <c r="BB8" s="40">
        <f>BB9+BB10+BB11</f>
        <v>9227838749</v>
      </c>
      <c r="BC8" s="36">
        <f>11293090160-300000000</f>
        <v>10993090160</v>
      </c>
      <c r="BD8" s="35">
        <f>+BC8</f>
        <v>10993090160</v>
      </c>
      <c r="BE8" s="41">
        <f>SUM(BE9:BE11)</f>
        <v>0</v>
      </c>
    </row>
    <row r="9" spans="1:57" s="7" customFormat="1" ht="15.75" customHeight="1">
      <c r="A9" s="146" t="s">
        <v>56</v>
      </c>
      <c r="B9" s="146"/>
      <c r="C9" s="147" t="s">
        <v>59</v>
      </c>
      <c r="D9" s="147"/>
      <c r="E9" s="147"/>
      <c r="F9" s="147"/>
      <c r="G9" s="162">
        <v>104774698307</v>
      </c>
      <c r="H9" s="147"/>
      <c r="I9" s="147"/>
      <c r="J9" s="147"/>
      <c r="K9" s="25">
        <v>104774698307</v>
      </c>
      <c r="L9" s="98">
        <v>0</v>
      </c>
      <c r="M9" s="36">
        <f>11952999106-400000000</f>
        <v>11552999106</v>
      </c>
      <c r="N9" s="26">
        <f aca="true" t="shared" si="1" ref="N9:N33">+M9</f>
        <v>11552999106</v>
      </c>
      <c r="O9" s="27"/>
      <c r="P9" s="26">
        <v>10344050905</v>
      </c>
      <c r="Q9" s="28">
        <v>3856251675</v>
      </c>
      <c r="R9" s="29">
        <f>+Q9</f>
        <v>3856251675</v>
      </c>
      <c r="S9" s="27"/>
      <c r="T9" s="26">
        <v>1728600000</v>
      </c>
      <c r="U9" s="26">
        <f>+T9</f>
        <v>1728600000</v>
      </c>
      <c r="V9" s="27"/>
      <c r="W9" s="121">
        <f>15851306017-500000000</f>
        <v>15351306017</v>
      </c>
      <c r="X9" s="29">
        <f>+W9</f>
        <v>15351306017</v>
      </c>
      <c r="Y9" s="122"/>
      <c r="Z9" s="30">
        <f>Z8</f>
        <v>4663067250</v>
      </c>
      <c r="AA9" s="31">
        <f>AA8</f>
        <v>4663067250</v>
      </c>
      <c r="AB9" s="31">
        <v>75000000</v>
      </c>
      <c r="AC9" s="32">
        <v>4340720304</v>
      </c>
      <c r="AD9" s="34">
        <v>1564985173</v>
      </c>
      <c r="AE9" s="35">
        <f>AD9</f>
        <v>1564985173</v>
      </c>
      <c r="AF9" s="27">
        <f>AE9-AD9</f>
        <v>0</v>
      </c>
      <c r="AG9" s="36">
        <v>3151434450</v>
      </c>
      <c r="AH9" s="35">
        <f aca="true" t="shared" si="2" ref="AH9:AH33">AG9</f>
        <v>3151434450</v>
      </c>
      <c r="AI9" s="27"/>
      <c r="AJ9" s="35">
        <v>2879099120</v>
      </c>
      <c r="AK9" s="26">
        <f aca="true" t="shared" si="3" ref="AK9:AK33">+AJ9</f>
        <v>2879099120</v>
      </c>
      <c r="AL9" s="33"/>
      <c r="AM9" s="42">
        <v>16684393746</v>
      </c>
      <c r="AN9" s="42">
        <f>AM9</f>
        <v>16684393746</v>
      </c>
      <c r="AO9" s="27"/>
      <c r="AP9" s="38">
        <f>12420462000-6275000000</f>
        <v>6145462000</v>
      </c>
      <c r="AQ9" s="35">
        <f aca="true" t="shared" si="4" ref="AQ9:AQ33">+AP9</f>
        <v>6145462000</v>
      </c>
      <c r="AR9" s="27">
        <f aca="true" t="shared" si="5" ref="AR9:AR33">AQ9-AP9</f>
        <v>0</v>
      </c>
      <c r="AS9" s="27"/>
      <c r="AT9" s="27"/>
      <c r="AU9" s="27"/>
      <c r="AV9" s="39">
        <v>0</v>
      </c>
      <c r="AW9" s="39">
        <f>AV9</f>
        <v>0</v>
      </c>
      <c r="AX9" s="27"/>
      <c r="AY9" s="35">
        <v>2402661652</v>
      </c>
      <c r="AZ9" s="35">
        <f aca="true" t="shared" si="6" ref="AZ9:AZ33">+AY9</f>
        <v>2402661652</v>
      </c>
      <c r="BA9" s="27"/>
      <c r="BB9" s="40">
        <v>9116576749</v>
      </c>
      <c r="BC9" s="36">
        <f>11293090160-300000000</f>
        <v>10993090160</v>
      </c>
      <c r="BD9" s="35">
        <f aca="true" t="shared" si="7" ref="BD9:BD33">+BC9</f>
        <v>10993090160</v>
      </c>
      <c r="BE9" s="41"/>
    </row>
    <row r="10" spans="1:57" s="7" customFormat="1" ht="15.75" customHeight="1">
      <c r="A10" s="146" t="s">
        <v>57</v>
      </c>
      <c r="B10" s="146"/>
      <c r="C10" s="147" t="s">
        <v>60</v>
      </c>
      <c r="D10" s="147"/>
      <c r="E10" s="147"/>
      <c r="F10" s="147"/>
      <c r="G10" s="162">
        <v>10800000</v>
      </c>
      <c r="H10" s="147"/>
      <c r="I10" s="147"/>
      <c r="J10" s="147"/>
      <c r="K10" s="25">
        <v>10800000</v>
      </c>
      <c r="L10" s="98">
        <v>0</v>
      </c>
      <c r="M10" s="36">
        <v>0</v>
      </c>
      <c r="N10" s="26">
        <f t="shared" si="1"/>
        <v>0</v>
      </c>
      <c r="O10" s="27"/>
      <c r="P10" s="26">
        <v>0</v>
      </c>
      <c r="Q10" s="28">
        <v>0</v>
      </c>
      <c r="R10" s="29"/>
      <c r="S10" s="27"/>
      <c r="T10" s="26"/>
      <c r="U10" s="26"/>
      <c r="V10" s="27"/>
      <c r="W10" s="121"/>
      <c r="X10" s="29">
        <f>+W10</f>
        <v>0</v>
      </c>
      <c r="Y10" s="122"/>
      <c r="Z10" s="30"/>
      <c r="AA10" s="31">
        <f aca="true" t="shared" si="8" ref="AA10:AA16">Z10</f>
        <v>0</v>
      </c>
      <c r="AB10" s="43"/>
      <c r="AC10" s="32"/>
      <c r="AD10" s="44" t="s">
        <v>47</v>
      </c>
      <c r="AE10" s="35"/>
      <c r="AF10" s="27"/>
      <c r="AG10" s="36">
        <v>0</v>
      </c>
      <c r="AH10" s="35">
        <f t="shared" si="2"/>
        <v>0</v>
      </c>
      <c r="AI10" s="27"/>
      <c r="AJ10" s="45"/>
      <c r="AK10" s="26">
        <f t="shared" si="3"/>
        <v>0</v>
      </c>
      <c r="AL10" s="33"/>
      <c r="AM10" s="42">
        <v>10800000</v>
      </c>
      <c r="AN10" s="42">
        <v>10800000</v>
      </c>
      <c r="AO10" s="27"/>
      <c r="AP10" s="46">
        <v>0</v>
      </c>
      <c r="AQ10" s="35">
        <f t="shared" si="4"/>
        <v>0</v>
      </c>
      <c r="AR10" s="27">
        <f t="shared" si="5"/>
        <v>0</v>
      </c>
      <c r="AS10" s="27"/>
      <c r="AT10" s="27"/>
      <c r="AU10" s="27"/>
      <c r="AV10" s="39"/>
      <c r="AW10" s="39"/>
      <c r="AX10" s="27"/>
      <c r="AY10" s="35">
        <v>0</v>
      </c>
      <c r="AZ10" s="35">
        <f t="shared" si="6"/>
        <v>0</v>
      </c>
      <c r="BA10" s="27"/>
      <c r="BB10" s="40"/>
      <c r="BC10" s="36">
        <v>0</v>
      </c>
      <c r="BD10" s="35">
        <f t="shared" si="7"/>
        <v>0</v>
      </c>
      <c r="BE10" s="41"/>
    </row>
    <row r="11" spans="1:57" s="7" customFormat="1" ht="15.75" customHeight="1">
      <c r="A11" s="146" t="s">
        <v>58</v>
      </c>
      <c r="B11" s="146"/>
      <c r="C11" s="147" t="s">
        <v>61</v>
      </c>
      <c r="D11" s="147"/>
      <c r="E11" s="147"/>
      <c r="F11" s="147"/>
      <c r="G11" s="162">
        <v>686010250</v>
      </c>
      <c r="H11" s="147"/>
      <c r="I11" s="147"/>
      <c r="J11" s="147"/>
      <c r="K11" s="25">
        <v>686010250</v>
      </c>
      <c r="L11" s="98">
        <v>0</v>
      </c>
      <c r="M11" s="36">
        <v>255939750</v>
      </c>
      <c r="N11" s="26">
        <f t="shared" si="1"/>
        <v>255939750</v>
      </c>
      <c r="O11" s="27"/>
      <c r="P11" s="26">
        <v>0</v>
      </c>
      <c r="Q11" s="28">
        <v>68280000</v>
      </c>
      <c r="R11" s="29">
        <f>+Q11</f>
        <v>68280000</v>
      </c>
      <c r="S11" s="27"/>
      <c r="T11" s="26"/>
      <c r="U11" s="26"/>
      <c r="V11" s="27"/>
      <c r="W11" s="121">
        <v>250528500</v>
      </c>
      <c r="X11" s="29">
        <f>+W11</f>
        <v>250528500</v>
      </c>
      <c r="Y11" s="122"/>
      <c r="Z11" s="43"/>
      <c r="AA11" s="31">
        <f t="shared" si="8"/>
        <v>0</v>
      </c>
      <c r="AB11" s="43"/>
      <c r="AC11" s="32"/>
      <c r="AD11" s="44" t="s">
        <v>47</v>
      </c>
      <c r="AE11" s="35"/>
      <c r="AF11" s="27"/>
      <c r="AG11" s="36">
        <v>0</v>
      </c>
      <c r="AH11" s="35">
        <f t="shared" si="2"/>
        <v>0</v>
      </c>
      <c r="AI11" s="27"/>
      <c r="AJ11" s="45"/>
      <c r="AK11" s="26">
        <f t="shared" si="3"/>
        <v>0</v>
      </c>
      <c r="AL11" s="33"/>
      <c r="AM11" s="47"/>
      <c r="AN11" s="47"/>
      <c r="AO11" s="27"/>
      <c r="AP11" s="46">
        <v>0</v>
      </c>
      <c r="AQ11" s="35">
        <f t="shared" si="4"/>
        <v>0</v>
      </c>
      <c r="AR11" s="27">
        <f t="shared" si="5"/>
        <v>0</v>
      </c>
      <c r="AS11" s="27"/>
      <c r="AT11" s="27"/>
      <c r="AU11" s="27"/>
      <c r="AV11" s="39"/>
      <c r="AW11" s="39"/>
      <c r="AX11" s="27"/>
      <c r="AY11" s="35">
        <v>0</v>
      </c>
      <c r="AZ11" s="35">
        <f t="shared" si="6"/>
        <v>0</v>
      </c>
      <c r="BA11" s="27"/>
      <c r="BB11" s="132">
        <v>111262000</v>
      </c>
      <c r="BC11" s="36">
        <v>0</v>
      </c>
      <c r="BD11" s="35">
        <f t="shared" si="7"/>
        <v>0</v>
      </c>
      <c r="BE11" s="41"/>
    </row>
    <row r="12" spans="1:57" s="7" customFormat="1" ht="15.75" customHeight="1">
      <c r="A12" s="146">
        <v>2</v>
      </c>
      <c r="B12" s="146"/>
      <c r="C12" s="147" t="s">
        <v>6</v>
      </c>
      <c r="D12" s="147"/>
      <c r="E12" s="147"/>
      <c r="F12" s="147"/>
      <c r="G12" s="162">
        <v>103010667536</v>
      </c>
      <c r="H12" s="147"/>
      <c r="I12" s="147"/>
      <c r="J12" s="147"/>
      <c r="K12" s="25">
        <v>103010667536</v>
      </c>
      <c r="L12" s="98">
        <v>0</v>
      </c>
      <c r="M12" s="36">
        <f>N12</f>
        <v>11442158856</v>
      </c>
      <c r="N12" s="26">
        <f>SUM(N13:N15)</f>
        <v>11442158856</v>
      </c>
      <c r="O12" s="27">
        <f aca="true" t="shared" si="9" ref="O12:Y12">SUM(O13:O15)</f>
        <v>0</v>
      </c>
      <c r="P12" s="26">
        <v>9952550905</v>
      </c>
      <c r="Q12" s="28">
        <v>3818204623</v>
      </c>
      <c r="R12" s="29">
        <f t="shared" si="9"/>
        <v>3818204623</v>
      </c>
      <c r="S12" s="27">
        <f t="shared" si="9"/>
        <v>0</v>
      </c>
      <c r="T12" s="26">
        <f t="shared" si="9"/>
        <v>1728600000</v>
      </c>
      <c r="U12" s="26">
        <f t="shared" si="9"/>
        <v>1728600000</v>
      </c>
      <c r="V12" s="27">
        <f t="shared" si="9"/>
        <v>0</v>
      </c>
      <c r="W12" s="121">
        <f>SUM(W13:W15)</f>
        <v>15358419017</v>
      </c>
      <c r="X12" s="29">
        <f t="shared" si="9"/>
        <v>15358419017</v>
      </c>
      <c r="Y12" s="122">
        <f t="shared" si="9"/>
        <v>0</v>
      </c>
      <c r="Z12" s="30">
        <f>7865787250-3375426000</f>
        <v>4490361250</v>
      </c>
      <c r="AA12" s="31">
        <f>Z12-50000000</f>
        <v>4440361250</v>
      </c>
      <c r="AB12" s="31">
        <v>75000000</v>
      </c>
      <c r="AC12" s="32">
        <v>4247840800</v>
      </c>
      <c r="AD12" s="34">
        <v>1528052305</v>
      </c>
      <c r="AE12" s="35">
        <f>SUM(AE13:AE15)</f>
        <v>1528052305</v>
      </c>
      <c r="AF12" s="27">
        <f>AE12-AD12</f>
        <v>0</v>
      </c>
      <c r="AG12" s="36">
        <v>3063220450</v>
      </c>
      <c r="AH12" s="35">
        <f t="shared" si="2"/>
        <v>3063220450</v>
      </c>
      <c r="AI12" s="27">
        <f>SUM(AI13:AI15)</f>
        <v>0</v>
      </c>
      <c r="AJ12" s="26">
        <v>2879099120</v>
      </c>
      <c r="AK12" s="26">
        <f t="shared" si="3"/>
        <v>2879099120</v>
      </c>
      <c r="AL12" s="33">
        <f>SUM(AL13:AL15)</f>
        <v>0</v>
      </c>
      <c r="AM12" s="42">
        <f>AM13+AM14</f>
        <v>16376463649</v>
      </c>
      <c r="AN12" s="42">
        <f>AN13+AN14</f>
        <v>16376463649</v>
      </c>
      <c r="AO12" s="27">
        <f>SUM(AO13:AO15)</f>
        <v>0</v>
      </c>
      <c r="AP12" s="38">
        <f>12345072000-6275000000</f>
        <v>6070072000</v>
      </c>
      <c r="AQ12" s="35">
        <f>AP12</f>
        <v>6070072000</v>
      </c>
      <c r="AR12" s="27">
        <f t="shared" si="5"/>
        <v>0</v>
      </c>
      <c r="AS12" s="27">
        <f>SUM(AS13:AS15)</f>
        <v>0</v>
      </c>
      <c r="AT12" s="27">
        <f>SUM(AT13:AT15)</f>
        <v>0</v>
      </c>
      <c r="AU12" s="27">
        <f>SUM(AU13:AU15)</f>
        <v>0</v>
      </c>
      <c r="AV12" s="39">
        <v>0</v>
      </c>
      <c r="AW12" s="39">
        <f>AV12</f>
        <v>0</v>
      </c>
      <c r="AX12" s="27"/>
      <c r="AY12" s="35">
        <v>2376645652</v>
      </c>
      <c r="AZ12" s="35">
        <f t="shared" si="6"/>
        <v>2376645652</v>
      </c>
      <c r="BA12" s="27">
        <f>SUM(BA13:BA15)</f>
        <v>0</v>
      </c>
      <c r="BB12" s="40">
        <f>BB13+BB14+BB15</f>
        <v>8938273749</v>
      </c>
      <c r="BC12" s="36">
        <f>11040705160-300000000</f>
        <v>10740705160</v>
      </c>
      <c r="BD12" s="35">
        <f t="shared" si="7"/>
        <v>10740705160</v>
      </c>
      <c r="BE12" s="41">
        <f>SUM(BE13:BE15)</f>
        <v>0</v>
      </c>
    </row>
    <row r="13" spans="1:57" s="7" customFormat="1" ht="15.75" customHeight="1">
      <c r="A13" s="146" t="s">
        <v>56</v>
      </c>
      <c r="B13" s="146"/>
      <c r="C13" s="147" t="s">
        <v>62</v>
      </c>
      <c r="D13" s="147"/>
      <c r="E13" s="147"/>
      <c r="F13" s="147"/>
      <c r="G13" s="162">
        <v>102582594838</v>
      </c>
      <c r="H13" s="147"/>
      <c r="I13" s="147"/>
      <c r="J13" s="147"/>
      <c r="K13" s="25">
        <v>102582594838</v>
      </c>
      <c r="L13" s="98">
        <v>0</v>
      </c>
      <c r="M13" s="36">
        <f>11688594106-400000000</f>
        <v>11288594106</v>
      </c>
      <c r="N13" s="26">
        <f>+M13</f>
        <v>11288594106</v>
      </c>
      <c r="O13" s="27"/>
      <c r="P13" s="26">
        <v>9952550905</v>
      </c>
      <c r="Q13" s="28">
        <v>3791501675</v>
      </c>
      <c r="R13" s="29">
        <f>+Q13</f>
        <v>3791501675</v>
      </c>
      <c r="S13" s="27"/>
      <c r="T13" s="26">
        <f>T9</f>
        <v>1728600000</v>
      </c>
      <c r="U13" s="26">
        <f>+T13</f>
        <v>1728600000</v>
      </c>
      <c r="V13" s="27"/>
      <c r="W13" s="121">
        <f>15685986017-500000000</f>
        <v>15185986017</v>
      </c>
      <c r="X13" s="29">
        <f>+W13</f>
        <v>15185986017</v>
      </c>
      <c r="Y13" s="122"/>
      <c r="Z13" s="30">
        <f>Z12</f>
        <v>4490361250</v>
      </c>
      <c r="AA13" s="31">
        <f>AA12</f>
        <v>4440361250</v>
      </c>
      <c r="AB13" s="31">
        <v>75000000</v>
      </c>
      <c r="AC13" s="32">
        <v>4247840800</v>
      </c>
      <c r="AD13" s="34">
        <v>1528052305</v>
      </c>
      <c r="AE13" s="35">
        <f>AD13</f>
        <v>1528052305</v>
      </c>
      <c r="AF13" s="27">
        <f>AE13-AD13</f>
        <v>0</v>
      </c>
      <c r="AG13" s="36">
        <v>3063220450</v>
      </c>
      <c r="AH13" s="35">
        <f t="shared" si="2"/>
        <v>3063220450</v>
      </c>
      <c r="AI13" s="27"/>
      <c r="AJ13" s="35">
        <v>2879099120</v>
      </c>
      <c r="AK13" s="26">
        <f t="shared" si="3"/>
        <v>2879099120</v>
      </c>
      <c r="AL13" s="33"/>
      <c r="AM13" s="42">
        <v>16365663649</v>
      </c>
      <c r="AN13" s="42">
        <f>AM13</f>
        <v>16365663649</v>
      </c>
      <c r="AO13" s="27"/>
      <c r="AP13" s="38">
        <f>12345072000-6275000000</f>
        <v>6070072000</v>
      </c>
      <c r="AQ13" s="35">
        <f>AP13</f>
        <v>6070072000</v>
      </c>
      <c r="AR13" s="27">
        <f t="shared" si="5"/>
        <v>0</v>
      </c>
      <c r="AS13" s="27"/>
      <c r="AT13" s="27"/>
      <c r="AU13" s="27"/>
      <c r="AV13" s="39">
        <v>0</v>
      </c>
      <c r="AW13" s="39">
        <f>AV13</f>
        <v>0</v>
      </c>
      <c r="AX13" s="27"/>
      <c r="AY13" s="35">
        <v>2376645652</v>
      </c>
      <c r="AZ13" s="35">
        <f t="shared" si="6"/>
        <v>2376645652</v>
      </c>
      <c r="BA13" s="27"/>
      <c r="BB13" s="40">
        <v>8873701749</v>
      </c>
      <c r="BC13" s="36">
        <f>11040705160-300000000</f>
        <v>10740705160</v>
      </c>
      <c r="BD13" s="35">
        <f t="shared" si="7"/>
        <v>10740705160</v>
      </c>
      <c r="BE13" s="41"/>
    </row>
    <row r="14" spans="1:57" s="7" customFormat="1" ht="15.75" customHeight="1">
      <c r="A14" s="146" t="s">
        <v>57</v>
      </c>
      <c r="B14" s="146"/>
      <c r="C14" s="147" t="s">
        <v>63</v>
      </c>
      <c r="D14" s="147"/>
      <c r="E14" s="147"/>
      <c r="F14" s="147"/>
      <c r="G14" s="162">
        <v>10800000</v>
      </c>
      <c r="H14" s="147"/>
      <c r="I14" s="147"/>
      <c r="J14" s="147"/>
      <c r="K14" s="25">
        <v>10800000</v>
      </c>
      <c r="L14" s="98">
        <v>0</v>
      </c>
      <c r="M14" s="36">
        <v>0</v>
      </c>
      <c r="N14" s="26">
        <f t="shared" si="1"/>
        <v>0</v>
      </c>
      <c r="O14" s="27"/>
      <c r="P14" s="26">
        <v>0</v>
      </c>
      <c r="Q14" s="28">
        <v>0</v>
      </c>
      <c r="R14" s="29">
        <f>+Q14</f>
        <v>0</v>
      </c>
      <c r="S14" s="27"/>
      <c r="T14" s="26"/>
      <c r="U14" s="26"/>
      <c r="V14" s="27"/>
      <c r="W14" s="121"/>
      <c r="X14" s="29">
        <f>+W14</f>
        <v>0</v>
      </c>
      <c r="Y14" s="122"/>
      <c r="Z14" s="43"/>
      <c r="AA14" s="31">
        <f t="shared" si="8"/>
        <v>0</v>
      </c>
      <c r="AB14" s="43"/>
      <c r="AC14" s="32"/>
      <c r="AD14" s="44" t="s">
        <v>47</v>
      </c>
      <c r="AE14" s="35"/>
      <c r="AF14" s="27"/>
      <c r="AG14" s="36">
        <v>0</v>
      </c>
      <c r="AH14" s="35">
        <f t="shared" si="2"/>
        <v>0</v>
      </c>
      <c r="AI14" s="27"/>
      <c r="AJ14" s="45"/>
      <c r="AK14" s="26">
        <f t="shared" si="3"/>
        <v>0</v>
      </c>
      <c r="AL14" s="33"/>
      <c r="AM14" s="42">
        <v>10800000</v>
      </c>
      <c r="AN14" s="42">
        <v>10800000</v>
      </c>
      <c r="AO14" s="27"/>
      <c r="AP14" s="46">
        <v>0</v>
      </c>
      <c r="AQ14" s="35">
        <f t="shared" si="4"/>
        <v>0</v>
      </c>
      <c r="AR14" s="27">
        <f t="shared" si="5"/>
        <v>0</v>
      </c>
      <c r="AS14" s="27"/>
      <c r="AT14" s="27"/>
      <c r="AU14" s="27"/>
      <c r="AV14" s="39"/>
      <c r="AW14" s="39"/>
      <c r="AX14" s="27"/>
      <c r="AY14" s="35">
        <v>0</v>
      </c>
      <c r="AZ14" s="35">
        <f t="shared" si="6"/>
        <v>0</v>
      </c>
      <c r="BA14" s="27"/>
      <c r="BB14" s="40"/>
      <c r="BC14" s="36">
        <v>0</v>
      </c>
      <c r="BD14" s="35">
        <f t="shared" si="7"/>
        <v>0</v>
      </c>
      <c r="BE14" s="41"/>
    </row>
    <row r="15" spans="1:57" s="7" customFormat="1" ht="15.75" customHeight="1">
      <c r="A15" s="146" t="s">
        <v>58</v>
      </c>
      <c r="B15" s="146"/>
      <c r="C15" s="147" t="s">
        <v>64</v>
      </c>
      <c r="D15" s="147"/>
      <c r="E15" s="147"/>
      <c r="F15" s="147"/>
      <c r="G15" s="162">
        <v>417272698</v>
      </c>
      <c r="H15" s="147"/>
      <c r="I15" s="147"/>
      <c r="J15" s="147"/>
      <c r="K15" s="25">
        <v>417272698</v>
      </c>
      <c r="L15" s="98">
        <v>0</v>
      </c>
      <c r="M15" s="36">
        <v>153564750</v>
      </c>
      <c r="N15" s="26">
        <f t="shared" si="1"/>
        <v>153564750</v>
      </c>
      <c r="O15" s="27"/>
      <c r="P15" s="26">
        <v>0</v>
      </c>
      <c r="Q15" s="28">
        <v>26702948</v>
      </c>
      <c r="R15" s="29">
        <f>+Q15</f>
        <v>26702948</v>
      </c>
      <c r="S15" s="27"/>
      <c r="T15" s="26"/>
      <c r="U15" s="26"/>
      <c r="V15" s="27"/>
      <c r="W15" s="121">
        <v>172433000</v>
      </c>
      <c r="X15" s="29">
        <f>+W15</f>
        <v>172433000</v>
      </c>
      <c r="Y15" s="122"/>
      <c r="Z15" s="43"/>
      <c r="AA15" s="31">
        <f t="shared" si="8"/>
        <v>0</v>
      </c>
      <c r="AB15" s="43"/>
      <c r="AC15" s="32"/>
      <c r="AD15" s="44" t="s">
        <v>47</v>
      </c>
      <c r="AE15" s="35"/>
      <c r="AF15" s="27"/>
      <c r="AG15" s="36">
        <v>0</v>
      </c>
      <c r="AH15" s="35">
        <f t="shared" si="2"/>
        <v>0</v>
      </c>
      <c r="AI15" s="27"/>
      <c r="AJ15" s="45"/>
      <c r="AK15" s="26">
        <f t="shared" si="3"/>
        <v>0</v>
      </c>
      <c r="AL15" s="33"/>
      <c r="AM15" s="47"/>
      <c r="AN15" s="47"/>
      <c r="AO15" s="27"/>
      <c r="AP15" s="46">
        <v>0</v>
      </c>
      <c r="AQ15" s="35">
        <f t="shared" si="4"/>
        <v>0</v>
      </c>
      <c r="AR15" s="27">
        <f t="shared" si="5"/>
        <v>0</v>
      </c>
      <c r="AS15" s="27"/>
      <c r="AT15" s="27"/>
      <c r="AU15" s="27"/>
      <c r="AV15" s="39"/>
      <c r="AW15" s="39"/>
      <c r="AX15" s="27"/>
      <c r="AY15" s="35">
        <v>0</v>
      </c>
      <c r="AZ15" s="35">
        <f t="shared" si="6"/>
        <v>0</v>
      </c>
      <c r="BA15" s="27"/>
      <c r="BB15" s="40">
        <v>64572000</v>
      </c>
      <c r="BC15" s="36">
        <v>0</v>
      </c>
      <c r="BD15" s="35">
        <f t="shared" si="7"/>
        <v>0</v>
      </c>
      <c r="BE15" s="41"/>
    </row>
    <row r="16" spans="1:57" s="7" customFormat="1" ht="15.75" customHeight="1">
      <c r="A16" s="146">
        <v>3</v>
      </c>
      <c r="B16" s="146"/>
      <c r="C16" s="147" t="s">
        <v>7</v>
      </c>
      <c r="D16" s="147"/>
      <c r="E16" s="147"/>
      <c r="F16" s="147"/>
      <c r="G16" s="162">
        <v>2458655821</v>
      </c>
      <c r="H16" s="147"/>
      <c r="I16" s="147"/>
      <c r="J16" s="147"/>
      <c r="K16" s="25">
        <v>2458655821</v>
      </c>
      <c r="L16" s="98">
        <v>0</v>
      </c>
      <c r="M16" s="36">
        <v>366780000</v>
      </c>
      <c r="N16" s="26">
        <f>+N8-N12</f>
        <v>366780000</v>
      </c>
      <c r="O16" s="27">
        <f>+O8-O12</f>
        <v>0</v>
      </c>
      <c r="P16" s="26">
        <v>391500000</v>
      </c>
      <c r="Q16" s="28">
        <v>106327052</v>
      </c>
      <c r="R16" s="29">
        <f>+R8-R12</f>
        <v>106327052</v>
      </c>
      <c r="S16" s="27">
        <f>+S8-S12</f>
        <v>0</v>
      </c>
      <c r="T16" s="26">
        <f>+T8-T12</f>
        <v>0</v>
      </c>
      <c r="U16" s="26">
        <f>+U8-U12</f>
        <v>0</v>
      </c>
      <c r="V16" s="27">
        <f>+V8-V12</f>
        <v>0</v>
      </c>
      <c r="W16" s="121">
        <f>W8-W12</f>
        <v>243415500</v>
      </c>
      <c r="X16" s="29">
        <f>+X8-X12</f>
        <v>243415500</v>
      </c>
      <c r="Y16" s="122">
        <f>+Y8-Y12</f>
        <v>0</v>
      </c>
      <c r="Z16" s="30">
        <v>172706000</v>
      </c>
      <c r="AA16" s="31">
        <f t="shared" si="8"/>
        <v>172706000</v>
      </c>
      <c r="AB16" s="43">
        <v>0</v>
      </c>
      <c r="AC16" s="32">
        <v>92879504</v>
      </c>
      <c r="AD16" s="34">
        <v>36932868</v>
      </c>
      <c r="AE16" s="35">
        <f>+AE8-AE12</f>
        <v>36932868</v>
      </c>
      <c r="AF16" s="27">
        <f aca="true" t="shared" si="10" ref="AF16:AF33">AE16-AD16</f>
        <v>0</v>
      </c>
      <c r="AG16" s="36">
        <v>88214000</v>
      </c>
      <c r="AH16" s="35">
        <f t="shared" si="2"/>
        <v>88214000</v>
      </c>
      <c r="AI16" s="27">
        <f>+AI8-AI12</f>
        <v>0</v>
      </c>
      <c r="AJ16" s="26">
        <v>0</v>
      </c>
      <c r="AK16" s="26">
        <f t="shared" si="3"/>
        <v>0</v>
      </c>
      <c r="AL16" s="33">
        <f>+AL8-AL12</f>
        <v>0</v>
      </c>
      <c r="AM16" s="42">
        <f>AM8-AM12</f>
        <v>318730097</v>
      </c>
      <c r="AN16" s="42">
        <f>AM16</f>
        <v>318730097</v>
      </c>
      <c r="AO16" s="27">
        <f>+AO8-AO12</f>
        <v>0</v>
      </c>
      <c r="AP16" s="38">
        <v>75390000</v>
      </c>
      <c r="AQ16" s="35">
        <f>+AQ8-AQ12</f>
        <v>75390000</v>
      </c>
      <c r="AR16" s="27">
        <f t="shared" si="5"/>
        <v>0</v>
      </c>
      <c r="AS16" s="27">
        <f>+AS8-AS12</f>
        <v>0</v>
      </c>
      <c r="AT16" s="27">
        <f>+AT8-AT12</f>
        <v>0</v>
      </c>
      <c r="AU16" s="27">
        <f>+AU8-AU12</f>
        <v>0</v>
      </c>
      <c r="AV16" s="39"/>
      <c r="AW16" s="39"/>
      <c r="AX16" s="27"/>
      <c r="AY16" s="35">
        <v>26016000</v>
      </c>
      <c r="AZ16" s="35">
        <f t="shared" si="6"/>
        <v>26016000</v>
      </c>
      <c r="BA16" s="27">
        <f>+BA8-BA12</f>
        <v>0</v>
      </c>
      <c r="BB16" s="40">
        <v>287379800</v>
      </c>
      <c r="BC16" s="36">
        <f>BC8-BC12</f>
        <v>252385000</v>
      </c>
      <c r="BD16" s="35">
        <f t="shared" si="7"/>
        <v>252385000</v>
      </c>
      <c r="BE16" s="41">
        <f>+BE8-BE12</f>
        <v>0</v>
      </c>
    </row>
    <row r="17" spans="1:57" s="7" customFormat="1" ht="15.75" customHeight="1">
      <c r="A17" s="154" t="s">
        <v>8</v>
      </c>
      <c r="B17" s="154"/>
      <c r="C17" s="155" t="s">
        <v>9</v>
      </c>
      <c r="D17" s="155"/>
      <c r="E17" s="155"/>
      <c r="F17" s="155"/>
      <c r="G17" s="159"/>
      <c r="H17" s="161"/>
      <c r="I17" s="98"/>
      <c r="J17" s="98"/>
      <c r="K17" s="98">
        <v>0</v>
      </c>
      <c r="L17" s="98">
        <v>0</v>
      </c>
      <c r="M17" s="36">
        <v>0</v>
      </c>
      <c r="N17" s="26">
        <f t="shared" si="1"/>
        <v>0</v>
      </c>
      <c r="O17" s="27"/>
      <c r="P17" s="26">
        <v>0</v>
      </c>
      <c r="Q17" s="48">
        <v>0</v>
      </c>
      <c r="R17" s="29"/>
      <c r="S17" s="27"/>
      <c r="T17" s="26"/>
      <c r="U17" s="26"/>
      <c r="V17" s="27"/>
      <c r="W17" s="123"/>
      <c r="X17" s="29"/>
      <c r="Y17" s="122"/>
      <c r="Z17" s="49"/>
      <c r="AA17" s="49"/>
      <c r="AB17" s="50"/>
      <c r="AC17" s="51"/>
      <c r="AD17" s="52"/>
      <c r="AE17" s="35"/>
      <c r="AF17" s="27">
        <f t="shared" si="10"/>
        <v>0</v>
      </c>
      <c r="AG17" s="36">
        <v>0</v>
      </c>
      <c r="AH17" s="35">
        <f t="shared" si="2"/>
        <v>0</v>
      </c>
      <c r="AI17" s="27"/>
      <c r="AJ17" s="45"/>
      <c r="AK17" s="26">
        <f t="shared" si="3"/>
        <v>0</v>
      </c>
      <c r="AL17" s="33"/>
      <c r="AM17" s="53"/>
      <c r="AN17" s="54"/>
      <c r="AO17" s="27"/>
      <c r="AP17" s="46">
        <v>0</v>
      </c>
      <c r="AQ17" s="26">
        <f t="shared" si="4"/>
        <v>0</v>
      </c>
      <c r="AR17" s="27">
        <f t="shared" si="5"/>
        <v>0</v>
      </c>
      <c r="AS17" s="27"/>
      <c r="AT17" s="27"/>
      <c r="AU17" s="27"/>
      <c r="AV17" s="39"/>
      <c r="AW17" s="39"/>
      <c r="AX17" s="27"/>
      <c r="AY17" s="35">
        <v>0</v>
      </c>
      <c r="AZ17" s="35">
        <f t="shared" si="6"/>
        <v>0</v>
      </c>
      <c r="BA17" s="27"/>
      <c r="BB17" s="40"/>
      <c r="BC17" s="36">
        <v>0</v>
      </c>
      <c r="BD17" s="35">
        <f t="shared" si="7"/>
        <v>0</v>
      </c>
      <c r="BE17" s="41"/>
    </row>
    <row r="18" spans="1:57" s="7" customFormat="1" ht="15.75" customHeight="1">
      <c r="A18" s="146">
        <v>1</v>
      </c>
      <c r="B18" s="146"/>
      <c r="C18" s="147" t="s">
        <v>10</v>
      </c>
      <c r="D18" s="147"/>
      <c r="E18" s="147"/>
      <c r="F18" s="147"/>
      <c r="G18" s="162">
        <v>4093451407</v>
      </c>
      <c r="H18" s="147"/>
      <c r="I18" s="147"/>
      <c r="J18" s="147"/>
      <c r="K18" s="25">
        <v>4093451407</v>
      </c>
      <c r="L18" s="98">
        <v>0</v>
      </c>
      <c r="M18" s="36">
        <v>0</v>
      </c>
      <c r="N18" s="26">
        <f t="shared" si="1"/>
        <v>0</v>
      </c>
      <c r="O18" s="27"/>
      <c r="P18" s="26">
        <v>0</v>
      </c>
      <c r="Q18" s="48">
        <v>0</v>
      </c>
      <c r="R18" s="29"/>
      <c r="S18" s="27"/>
      <c r="T18" s="26"/>
      <c r="U18" s="26"/>
      <c r="V18" s="27"/>
      <c r="W18" s="121">
        <v>11659150</v>
      </c>
      <c r="X18" s="29">
        <f>+W18</f>
        <v>11659150</v>
      </c>
      <c r="Y18" s="122"/>
      <c r="Z18" s="55"/>
      <c r="AA18" s="55"/>
      <c r="AB18" s="43"/>
      <c r="AC18" s="130">
        <v>2427255807</v>
      </c>
      <c r="AD18" s="34">
        <v>850838000</v>
      </c>
      <c r="AE18" s="35">
        <f>AD18</f>
        <v>850838000</v>
      </c>
      <c r="AF18" s="27">
        <f t="shared" si="10"/>
        <v>0</v>
      </c>
      <c r="AG18" s="36">
        <v>0</v>
      </c>
      <c r="AH18" s="35">
        <f t="shared" si="2"/>
        <v>0</v>
      </c>
      <c r="AI18" s="27"/>
      <c r="AJ18" s="45"/>
      <c r="AK18" s="26">
        <f t="shared" si="3"/>
        <v>0</v>
      </c>
      <c r="AL18" s="33"/>
      <c r="AM18" s="56"/>
      <c r="AN18" s="54"/>
      <c r="AO18" s="27"/>
      <c r="AP18" s="46">
        <v>0</v>
      </c>
      <c r="AQ18" s="26">
        <f t="shared" si="4"/>
        <v>0</v>
      </c>
      <c r="AR18" s="27">
        <f t="shared" si="5"/>
        <v>0</v>
      </c>
      <c r="AS18" s="27"/>
      <c r="AT18" s="27"/>
      <c r="AU18" s="27"/>
      <c r="AV18" s="39"/>
      <c r="AW18" s="39"/>
      <c r="AX18" s="27"/>
      <c r="AY18" s="35">
        <v>351804000</v>
      </c>
      <c r="AZ18" s="35">
        <f t="shared" si="6"/>
        <v>351804000</v>
      </c>
      <c r="BA18" s="27"/>
      <c r="BB18" s="40">
        <v>451894450</v>
      </c>
      <c r="BC18" s="36">
        <v>0</v>
      </c>
      <c r="BD18" s="35">
        <f t="shared" si="7"/>
        <v>0</v>
      </c>
      <c r="BE18" s="41"/>
    </row>
    <row r="19" spans="1:57" s="7" customFormat="1" ht="15.75" customHeight="1">
      <c r="A19" s="146">
        <v>2</v>
      </c>
      <c r="B19" s="146"/>
      <c r="C19" s="147" t="s">
        <v>11</v>
      </c>
      <c r="D19" s="147"/>
      <c r="E19" s="147"/>
      <c r="F19" s="147"/>
      <c r="G19" s="162">
        <v>3923597439</v>
      </c>
      <c r="H19" s="147"/>
      <c r="I19" s="147"/>
      <c r="J19" s="147"/>
      <c r="K19" s="25">
        <v>3923597439</v>
      </c>
      <c r="L19" s="98">
        <v>0</v>
      </c>
      <c r="M19" s="36">
        <v>0</v>
      </c>
      <c r="N19" s="26">
        <f t="shared" si="1"/>
        <v>0</v>
      </c>
      <c r="O19" s="27"/>
      <c r="P19" s="26">
        <v>0</v>
      </c>
      <c r="Q19" s="48">
        <v>0</v>
      </c>
      <c r="R19" s="29"/>
      <c r="S19" s="27"/>
      <c r="T19" s="26"/>
      <c r="U19" s="26"/>
      <c r="V19" s="27"/>
      <c r="W19" s="121">
        <v>22406893</v>
      </c>
      <c r="X19" s="29">
        <f>W19</f>
        <v>22406893</v>
      </c>
      <c r="Y19" s="122"/>
      <c r="Z19" s="55"/>
      <c r="AA19" s="55"/>
      <c r="AB19" s="43"/>
      <c r="AC19" s="32">
        <v>2272348646</v>
      </c>
      <c r="AD19" s="34">
        <v>848980000</v>
      </c>
      <c r="AE19" s="35">
        <f>AD19</f>
        <v>848980000</v>
      </c>
      <c r="AF19" s="27">
        <f t="shared" si="10"/>
        <v>0</v>
      </c>
      <c r="AG19" s="36">
        <v>0</v>
      </c>
      <c r="AH19" s="35">
        <f t="shared" si="2"/>
        <v>0</v>
      </c>
      <c r="AI19" s="27"/>
      <c r="AJ19" s="45"/>
      <c r="AK19" s="26">
        <f t="shared" si="3"/>
        <v>0</v>
      </c>
      <c r="AL19" s="33"/>
      <c r="AM19" s="56"/>
      <c r="AN19" s="54"/>
      <c r="AO19" s="27"/>
      <c r="AP19" s="46">
        <v>0</v>
      </c>
      <c r="AQ19" s="26">
        <f t="shared" si="4"/>
        <v>0</v>
      </c>
      <c r="AR19" s="27">
        <f t="shared" si="5"/>
        <v>0</v>
      </c>
      <c r="AS19" s="27"/>
      <c r="AT19" s="27"/>
      <c r="AU19" s="27"/>
      <c r="AV19" s="39"/>
      <c r="AW19" s="39"/>
      <c r="AX19" s="27"/>
      <c r="AY19" s="35">
        <v>351804000</v>
      </c>
      <c r="AZ19" s="35">
        <f t="shared" si="6"/>
        <v>351804000</v>
      </c>
      <c r="BA19" s="27"/>
      <c r="BB19" s="40">
        <v>428057900</v>
      </c>
      <c r="BC19" s="36">
        <v>0</v>
      </c>
      <c r="BD19" s="35">
        <f t="shared" si="7"/>
        <v>0</v>
      </c>
      <c r="BE19" s="41"/>
    </row>
    <row r="20" spans="1:57" s="7" customFormat="1" ht="15.75" customHeight="1">
      <c r="A20" s="146">
        <v>3</v>
      </c>
      <c r="B20" s="146"/>
      <c r="C20" s="147" t="s">
        <v>12</v>
      </c>
      <c r="D20" s="147"/>
      <c r="E20" s="147"/>
      <c r="F20" s="147"/>
      <c r="G20" s="162">
        <v>169853968</v>
      </c>
      <c r="H20" s="147"/>
      <c r="I20" s="147"/>
      <c r="J20" s="147"/>
      <c r="K20" s="25">
        <v>169853968</v>
      </c>
      <c r="L20" s="98">
        <v>0</v>
      </c>
      <c r="M20" s="36">
        <v>0</v>
      </c>
      <c r="N20" s="26">
        <f t="shared" si="1"/>
        <v>0</v>
      </c>
      <c r="O20" s="27"/>
      <c r="P20" s="26">
        <v>0</v>
      </c>
      <c r="Q20" s="48">
        <v>0</v>
      </c>
      <c r="R20" s="29"/>
      <c r="S20" s="27"/>
      <c r="T20" s="26"/>
      <c r="U20" s="26"/>
      <c r="V20" s="27"/>
      <c r="W20" s="121">
        <f>W18-W19</f>
        <v>-10747743</v>
      </c>
      <c r="X20" s="29">
        <f>X18-X19</f>
        <v>-10747743</v>
      </c>
      <c r="Y20" s="122"/>
      <c r="Z20" s="55"/>
      <c r="AA20" s="55"/>
      <c r="AB20" s="43"/>
      <c r="AC20" s="32">
        <f>AC18-AC19</f>
        <v>154907161</v>
      </c>
      <c r="AD20" s="34">
        <v>1858000</v>
      </c>
      <c r="AE20" s="35">
        <f>AD20</f>
        <v>1858000</v>
      </c>
      <c r="AF20" s="27">
        <f t="shared" si="10"/>
        <v>0</v>
      </c>
      <c r="AG20" s="36">
        <v>0</v>
      </c>
      <c r="AH20" s="35">
        <f t="shared" si="2"/>
        <v>0</v>
      </c>
      <c r="AI20" s="27"/>
      <c r="AJ20" s="45"/>
      <c r="AK20" s="26">
        <f t="shared" si="3"/>
        <v>0</v>
      </c>
      <c r="AL20" s="33"/>
      <c r="AM20" s="56"/>
      <c r="AN20" s="54"/>
      <c r="AO20" s="27"/>
      <c r="AP20" s="46">
        <v>0</v>
      </c>
      <c r="AQ20" s="26">
        <f t="shared" si="4"/>
        <v>0</v>
      </c>
      <c r="AR20" s="27">
        <f t="shared" si="5"/>
        <v>0</v>
      </c>
      <c r="AS20" s="27"/>
      <c r="AT20" s="27"/>
      <c r="AU20" s="27"/>
      <c r="AV20" s="39"/>
      <c r="AW20" s="39"/>
      <c r="AX20" s="27"/>
      <c r="AY20" s="35">
        <v>0</v>
      </c>
      <c r="AZ20" s="35">
        <f t="shared" si="6"/>
        <v>0</v>
      </c>
      <c r="BA20" s="27"/>
      <c r="BB20" s="40">
        <v>23836550</v>
      </c>
      <c r="BC20" s="36">
        <v>0</v>
      </c>
      <c r="BD20" s="35">
        <f t="shared" si="7"/>
        <v>0</v>
      </c>
      <c r="BE20" s="41"/>
    </row>
    <row r="21" spans="1:57" s="7" customFormat="1" ht="15.75" customHeight="1">
      <c r="A21" s="154" t="s">
        <v>13</v>
      </c>
      <c r="B21" s="154"/>
      <c r="C21" s="155" t="s">
        <v>14</v>
      </c>
      <c r="D21" s="155"/>
      <c r="E21" s="155"/>
      <c r="F21" s="155"/>
      <c r="G21" s="159"/>
      <c r="H21" s="161"/>
      <c r="I21" s="98"/>
      <c r="J21" s="98"/>
      <c r="K21" s="98">
        <v>0</v>
      </c>
      <c r="L21" s="98">
        <v>0</v>
      </c>
      <c r="M21" s="36">
        <v>0</v>
      </c>
      <c r="N21" s="26">
        <f t="shared" si="1"/>
        <v>0</v>
      </c>
      <c r="O21" s="27"/>
      <c r="P21" s="26">
        <v>0</v>
      </c>
      <c r="Q21" s="48">
        <v>0</v>
      </c>
      <c r="R21" s="29"/>
      <c r="S21" s="27"/>
      <c r="T21" s="26"/>
      <c r="U21" s="26"/>
      <c r="V21" s="27"/>
      <c r="W21" s="123"/>
      <c r="X21" s="29"/>
      <c r="Y21" s="122"/>
      <c r="Z21" s="49"/>
      <c r="AA21" s="49"/>
      <c r="AB21" s="57"/>
      <c r="AC21" s="51"/>
      <c r="AD21" s="52"/>
      <c r="AE21" s="35"/>
      <c r="AF21" s="27">
        <f t="shared" si="10"/>
        <v>0</v>
      </c>
      <c r="AG21" s="36">
        <v>0</v>
      </c>
      <c r="AH21" s="35">
        <f t="shared" si="2"/>
        <v>0</v>
      </c>
      <c r="AI21" s="27"/>
      <c r="AJ21" s="45"/>
      <c r="AK21" s="26">
        <f t="shared" si="3"/>
        <v>0</v>
      </c>
      <c r="AL21" s="33"/>
      <c r="AM21" s="53"/>
      <c r="AN21" s="54"/>
      <c r="AO21" s="27"/>
      <c r="AP21" s="46">
        <v>0</v>
      </c>
      <c r="AQ21" s="26">
        <f t="shared" si="4"/>
        <v>0</v>
      </c>
      <c r="AR21" s="27">
        <f t="shared" si="5"/>
        <v>0</v>
      </c>
      <c r="AS21" s="27"/>
      <c r="AT21" s="27"/>
      <c r="AU21" s="27"/>
      <c r="AV21" s="39"/>
      <c r="AW21" s="39"/>
      <c r="AX21" s="27"/>
      <c r="AY21" s="35">
        <v>0</v>
      </c>
      <c r="AZ21" s="26">
        <f t="shared" si="6"/>
        <v>0</v>
      </c>
      <c r="BA21" s="27"/>
      <c r="BB21" s="40"/>
      <c r="BC21" s="36">
        <v>0</v>
      </c>
      <c r="BD21" s="35">
        <f t="shared" si="7"/>
        <v>0</v>
      </c>
      <c r="BE21" s="41"/>
    </row>
    <row r="22" spans="1:57" s="7" customFormat="1" ht="15.75" customHeight="1">
      <c r="A22" s="146">
        <v>1</v>
      </c>
      <c r="B22" s="146"/>
      <c r="C22" s="147" t="s">
        <v>10</v>
      </c>
      <c r="D22" s="147"/>
      <c r="E22" s="147"/>
      <c r="F22" s="147"/>
      <c r="G22" s="162">
        <v>868525</v>
      </c>
      <c r="H22" s="147"/>
      <c r="I22" s="147"/>
      <c r="J22" s="147"/>
      <c r="K22" s="25">
        <v>868525</v>
      </c>
      <c r="L22" s="98">
        <v>0</v>
      </c>
      <c r="M22" s="36">
        <v>0</v>
      </c>
      <c r="N22" s="26">
        <f t="shared" si="1"/>
        <v>0</v>
      </c>
      <c r="O22" s="27"/>
      <c r="P22" s="26">
        <v>0</v>
      </c>
      <c r="Q22" s="48">
        <v>0</v>
      </c>
      <c r="R22" s="29"/>
      <c r="S22" s="27"/>
      <c r="T22" s="26"/>
      <c r="U22" s="26"/>
      <c r="V22" s="27"/>
      <c r="W22" s="121">
        <v>80400</v>
      </c>
      <c r="X22" s="29">
        <f>W22</f>
        <v>80400</v>
      </c>
      <c r="Y22" s="122"/>
      <c r="Z22" s="55"/>
      <c r="AA22" s="55"/>
      <c r="AB22" s="58"/>
      <c r="AC22" s="32">
        <v>788125</v>
      </c>
      <c r="AD22" s="44" t="s">
        <v>47</v>
      </c>
      <c r="AE22" s="35"/>
      <c r="AF22" s="27"/>
      <c r="AG22" s="36">
        <v>0</v>
      </c>
      <c r="AH22" s="35">
        <f t="shared" si="2"/>
        <v>0</v>
      </c>
      <c r="AI22" s="27"/>
      <c r="AJ22" s="45"/>
      <c r="AK22" s="26">
        <f t="shared" si="3"/>
        <v>0</v>
      </c>
      <c r="AL22" s="33"/>
      <c r="AM22" s="56"/>
      <c r="AN22" s="54"/>
      <c r="AO22" s="27"/>
      <c r="AP22" s="46">
        <v>0</v>
      </c>
      <c r="AQ22" s="26">
        <f t="shared" si="4"/>
        <v>0</v>
      </c>
      <c r="AR22" s="27">
        <f t="shared" si="5"/>
        <v>0</v>
      </c>
      <c r="AS22" s="27"/>
      <c r="AT22" s="27"/>
      <c r="AU22" s="27"/>
      <c r="AV22" s="39"/>
      <c r="AW22" s="39"/>
      <c r="AX22" s="27"/>
      <c r="AY22" s="35">
        <v>0</v>
      </c>
      <c r="AZ22" s="26">
        <f t="shared" si="6"/>
        <v>0</v>
      </c>
      <c r="BA22" s="27"/>
      <c r="BB22" s="40"/>
      <c r="BC22" s="36">
        <v>0</v>
      </c>
      <c r="BD22" s="35">
        <f t="shared" si="7"/>
        <v>0</v>
      </c>
      <c r="BE22" s="41"/>
    </row>
    <row r="23" spans="1:57" s="7" customFormat="1" ht="15.75" customHeight="1">
      <c r="A23" s="146">
        <v>2</v>
      </c>
      <c r="B23" s="146"/>
      <c r="C23" s="147" t="s">
        <v>11</v>
      </c>
      <c r="D23" s="147"/>
      <c r="E23" s="147"/>
      <c r="F23" s="147"/>
      <c r="G23" s="162">
        <v>603827</v>
      </c>
      <c r="H23" s="147"/>
      <c r="I23" s="147"/>
      <c r="J23" s="147"/>
      <c r="K23" s="25">
        <v>603827</v>
      </c>
      <c r="L23" s="98">
        <v>0</v>
      </c>
      <c r="M23" s="36">
        <v>0</v>
      </c>
      <c r="N23" s="26">
        <f t="shared" si="1"/>
        <v>0</v>
      </c>
      <c r="O23" s="27"/>
      <c r="P23" s="26">
        <v>0</v>
      </c>
      <c r="Q23" s="48">
        <v>0</v>
      </c>
      <c r="R23" s="29"/>
      <c r="S23" s="27"/>
      <c r="T23" s="26"/>
      <c r="U23" s="26"/>
      <c r="V23" s="27"/>
      <c r="W23" s="121"/>
      <c r="X23" s="29"/>
      <c r="Y23" s="122"/>
      <c r="Z23" s="55"/>
      <c r="AA23" s="55"/>
      <c r="AB23" s="58"/>
      <c r="AC23" s="32">
        <v>603827</v>
      </c>
      <c r="AD23" s="44" t="s">
        <v>47</v>
      </c>
      <c r="AE23" s="35"/>
      <c r="AF23" s="27"/>
      <c r="AG23" s="36">
        <v>0</v>
      </c>
      <c r="AH23" s="35">
        <f t="shared" si="2"/>
        <v>0</v>
      </c>
      <c r="AI23" s="27"/>
      <c r="AJ23" s="45"/>
      <c r="AK23" s="26">
        <f t="shared" si="3"/>
        <v>0</v>
      </c>
      <c r="AL23" s="33"/>
      <c r="AM23" s="56"/>
      <c r="AN23" s="54"/>
      <c r="AO23" s="27"/>
      <c r="AP23" s="46">
        <v>0</v>
      </c>
      <c r="AQ23" s="26">
        <f t="shared" si="4"/>
        <v>0</v>
      </c>
      <c r="AR23" s="27">
        <f t="shared" si="5"/>
        <v>0</v>
      </c>
      <c r="AS23" s="27"/>
      <c r="AT23" s="27"/>
      <c r="AU23" s="27"/>
      <c r="AV23" s="39"/>
      <c r="AW23" s="39"/>
      <c r="AX23" s="27"/>
      <c r="AY23" s="35">
        <v>0</v>
      </c>
      <c r="AZ23" s="26">
        <f t="shared" si="6"/>
        <v>0</v>
      </c>
      <c r="BA23" s="27"/>
      <c r="BB23" s="40"/>
      <c r="BC23" s="36">
        <v>0</v>
      </c>
      <c r="BD23" s="35">
        <f t="shared" si="7"/>
        <v>0</v>
      </c>
      <c r="BE23" s="41"/>
    </row>
    <row r="24" spans="1:57" s="7" customFormat="1" ht="15.75" customHeight="1">
      <c r="A24" s="146">
        <v>3</v>
      </c>
      <c r="B24" s="146"/>
      <c r="C24" s="147" t="s">
        <v>15</v>
      </c>
      <c r="D24" s="147"/>
      <c r="E24" s="147"/>
      <c r="F24" s="147"/>
      <c r="G24" s="162">
        <v>264698</v>
      </c>
      <c r="H24" s="147"/>
      <c r="I24" s="147"/>
      <c r="J24" s="147"/>
      <c r="K24" s="25">
        <v>264698</v>
      </c>
      <c r="L24" s="98">
        <v>0</v>
      </c>
      <c r="M24" s="36">
        <v>0</v>
      </c>
      <c r="N24" s="26">
        <f t="shared" si="1"/>
        <v>0</v>
      </c>
      <c r="O24" s="27"/>
      <c r="P24" s="26">
        <v>0</v>
      </c>
      <c r="Q24" s="48">
        <v>0</v>
      </c>
      <c r="R24" s="29"/>
      <c r="S24" s="27"/>
      <c r="T24" s="26"/>
      <c r="U24" s="26"/>
      <c r="V24" s="27"/>
      <c r="W24" s="121">
        <f>W22-W23</f>
        <v>80400</v>
      </c>
      <c r="X24" s="29">
        <f>W24</f>
        <v>80400</v>
      </c>
      <c r="Y24" s="122"/>
      <c r="Z24" s="55"/>
      <c r="AA24" s="55"/>
      <c r="AB24" s="58"/>
      <c r="AC24" s="32">
        <v>184298</v>
      </c>
      <c r="AD24" s="44"/>
      <c r="AE24" s="35"/>
      <c r="AF24" s="27"/>
      <c r="AG24" s="36">
        <v>0</v>
      </c>
      <c r="AH24" s="35">
        <f t="shared" si="2"/>
        <v>0</v>
      </c>
      <c r="AI24" s="27"/>
      <c r="AJ24" s="45"/>
      <c r="AK24" s="26">
        <f t="shared" si="3"/>
        <v>0</v>
      </c>
      <c r="AL24" s="33"/>
      <c r="AM24" s="56"/>
      <c r="AN24" s="54"/>
      <c r="AO24" s="27"/>
      <c r="AP24" s="46">
        <v>0</v>
      </c>
      <c r="AQ24" s="26">
        <f t="shared" si="4"/>
        <v>0</v>
      </c>
      <c r="AR24" s="27">
        <f t="shared" si="5"/>
        <v>0</v>
      </c>
      <c r="AS24" s="27"/>
      <c r="AT24" s="27"/>
      <c r="AU24" s="27"/>
      <c r="AV24" s="39"/>
      <c r="AW24" s="39"/>
      <c r="AX24" s="27"/>
      <c r="AY24" s="35">
        <v>0</v>
      </c>
      <c r="AZ24" s="26">
        <f t="shared" si="6"/>
        <v>0</v>
      </c>
      <c r="BA24" s="27"/>
      <c r="BB24" s="40"/>
      <c r="BC24" s="36">
        <v>0</v>
      </c>
      <c r="BD24" s="35">
        <f t="shared" si="7"/>
        <v>0</v>
      </c>
      <c r="BE24" s="41"/>
    </row>
    <row r="25" spans="1:57" s="7" customFormat="1" ht="15.75" customHeight="1">
      <c r="A25" s="154" t="s">
        <v>16</v>
      </c>
      <c r="B25" s="154"/>
      <c r="C25" s="155" t="s">
        <v>17</v>
      </c>
      <c r="D25" s="155"/>
      <c r="E25" s="155"/>
      <c r="F25" s="155"/>
      <c r="G25" s="159"/>
      <c r="H25" s="160"/>
      <c r="I25" s="160"/>
      <c r="J25" s="161"/>
      <c r="K25" s="98">
        <v>0</v>
      </c>
      <c r="L25" s="98">
        <v>0</v>
      </c>
      <c r="M25" s="36">
        <v>0</v>
      </c>
      <c r="N25" s="26">
        <f t="shared" si="1"/>
        <v>0</v>
      </c>
      <c r="O25" s="27"/>
      <c r="P25" s="26">
        <v>0</v>
      </c>
      <c r="Q25" s="48">
        <v>0</v>
      </c>
      <c r="R25" s="29"/>
      <c r="S25" s="27"/>
      <c r="T25" s="26"/>
      <c r="U25" s="26"/>
      <c r="V25" s="27"/>
      <c r="W25" s="123"/>
      <c r="X25" s="29"/>
      <c r="Y25" s="122"/>
      <c r="Z25" s="49"/>
      <c r="AA25" s="49"/>
      <c r="AB25" s="57"/>
      <c r="AC25" s="51"/>
      <c r="AD25" s="52"/>
      <c r="AE25" s="35"/>
      <c r="AF25" s="27"/>
      <c r="AG25" s="36">
        <v>0</v>
      </c>
      <c r="AH25" s="35">
        <f t="shared" si="2"/>
        <v>0</v>
      </c>
      <c r="AI25" s="27"/>
      <c r="AJ25" s="45"/>
      <c r="AK25" s="26">
        <f t="shared" si="3"/>
        <v>0</v>
      </c>
      <c r="AL25" s="33"/>
      <c r="AM25" s="53"/>
      <c r="AN25" s="54"/>
      <c r="AO25" s="27"/>
      <c r="AP25" s="46">
        <v>0</v>
      </c>
      <c r="AQ25" s="26">
        <f t="shared" si="4"/>
        <v>0</v>
      </c>
      <c r="AR25" s="27">
        <f t="shared" si="5"/>
        <v>0</v>
      </c>
      <c r="AS25" s="27"/>
      <c r="AT25" s="27"/>
      <c r="AU25" s="27"/>
      <c r="AV25" s="39"/>
      <c r="AW25" s="39"/>
      <c r="AX25" s="27"/>
      <c r="AY25" s="35">
        <v>0</v>
      </c>
      <c r="AZ25" s="26">
        <f t="shared" si="6"/>
        <v>0</v>
      </c>
      <c r="BA25" s="27"/>
      <c r="BB25" s="40"/>
      <c r="BC25" s="36">
        <v>0</v>
      </c>
      <c r="BD25" s="35">
        <f t="shared" si="7"/>
        <v>0</v>
      </c>
      <c r="BE25" s="41"/>
    </row>
    <row r="26" spans="1:57" s="7" customFormat="1" ht="15.75" customHeight="1">
      <c r="A26" s="146">
        <v>1</v>
      </c>
      <c r="B26" s="146"/>
      <c r="C26" s="147" t="s">
        <v>18</v>
      </c>
      <c r="D26" s="147"/>
      <c r="E26" s="147"/>
      <c r="F26" s="147"/>
      <c r="G26" s="159"/>
      <c r="H26" s="160"/>
      <c r="I26" s="160"/>
      <c r="J26" s="161"/>
      <c r="K26" s="98">
        <v>0</v>
      </c>
      <c r="L26" s="98">
        <v>0</v>
      </c>
      <c r="M26" s="36">
        <v>0</v>
      </c>
      <c r="N26" s="26">
        <f t="shared" si="1"/>
        <v>0</v>
      </c>
      <c r="O26" s="27"/>
      <c r="P26" s="26">
        <v>0</v>
      </c>
      <c r="Q26" s="48">
        <v>0</v>
      </c>
      <c r="R26" s="29"/>
      <c r="S26" s="27"/>
      <c r="T26" s="26"/>
      <c r="U26" s="26"/>
      <c r="V26" s="27"/>
      <c r="W26" s="121"/>
      <c r="X26" s="29"/>
      <c r="Y26" s="122"/>
      <c r="Z26" s="55"/>
      <c r="AA26" s="55"/>
      <c r="AB26" s="58"/>
      <c r="AC26" s="32"/>
      <c r="AD26" s="44" t="s">
        <v>47</v>
      </c>
      <c r="AE26" s="35"/>
      <c r="AF26" s="27"/>
      <c r="AG26" s="36">
        <v>0</v>
      </c>
      <c r="AH26" s="35">
        <f t="shared" si="2"/>
        <v>0</v>
      </c>
      <c r="AI26" s="27"/>
      <c r="AJ26" s="45"/>
      <c r="AK26" s="26">
        <f t="shared" si="3"/>
        <v>0</v>
      </c>
      <c r="AL26" s="33"/>
      <c r="AM26" s="56"/>
      <c r="AN26" s="54"/>
      <c r="AO26" s="27"/>
      <c r="AP26" s="46">
        <v>0</v>
      </c>
      <c r="AQ26" s="26">
        <f t="shared" si="4"/>
        <v>0</v>
      </c>
      <c r="AR26" s="27">
        <f t="shared" si="5"/>
        <v>0</v>
      </c>
      <c r="AS26" s="27"/>
      <c r="AT26" s="27"/>
      <c r="AU26" s="27"/>
      <c r="AV26" s="39"/>
      <c r="AW26" s="39"/>
      <c r="AX26" s="27"/>
      <c r="AY26" s="35">
        <v>0</v>
      </c>
      <c r="AZ26" s="26">
        <f t="shared" si="6"/>
        <v>0</v>
      </c>
      <c r="BA26" s="27"/>
      <c r="BB26" s="40"/>
      <c r="BC26" s="36">
        <v>0</v>
      </c>
      <c r="BD26" s="35">
        <f t="shared" si="7"/>
        <v>0</v>
      </c>
      <c r="BE26" s="41"/>
    </row>
    <row r="27" spans="1:57" s="7" customFormat="1" ht="15.75" customHeight="1">
      <c r="A27" s="146">
        <v>2</v>
      </c>
      <c r="B27" s="146"/>
      <c r="C27" s="147" t="s">
        <v>19</v>
      </c>
      <c r="D27" s="147"/>
      <c r="E27" s="147"/>
      <c r="F27" s="147"/>
      <c r="G27" s="159"/>
      <c r="H27" s="160"/>
      <c r="I27" s="160"/>
      <c r="J27" s="161"/>
      <c r="K27" s="98">
        <v>0</v>
      </c>
      <c r="L27" s="98">
        <v>0</v>
      </c>
      <c r="M27" s="36">
        <v>0</v>
      </c>
      <c r="N27" s="26">
        <f t="shared" si="1"/>
        <v>0</v>
      </c>
      <c r="O27" s="27"/>
      <c r="P27" s="26">
        <v>0</v>
      </c>
      <c r="Q27" s="48">
        <v>0</v>
      </c>
      <c r="R27" s="29"/>
      <c r="S27" s="27"/>
      <c r="T27" s="26"/>
      <c r="U27" s="26"/>
      <c r="V27" s="27"/>
      <c r="W27" s="121"/>
      <c r="X27" s="29"/>
      <c r="Y27" s="122"/>
      <c r="Z27" s="55"/>
      <c r="AA27" s="55"/>
      <c r="AB27" s="58"/>
      <c r="AC27" s="32"/>
      <c r="AD27" s="44" t="s">
        <v>47</v>
      </c>
      <c r="AE27" s="35"/>
      <c r="AF27" s="27"/>
      <c r="AG27" s="36">
        <v>0</v>
      </c>
      <c r="AH27" s="35">
        <f t="shared" si="2"/>
        <v>0</v>
      </c>
      <c r="AI27" s="27"/>
      <c r="AJ27" s="45"/>
      <c r="AK27" s="26">
        <f t="shared" si="3"/>
        <v>0</v>
      </c>
      <c r="AL27" s="33"/>
      <c r="AM27" s="56"/>
      <c r="AN27" s="54"/>
      <c r="AO27" s="27"/>
      <c r="AP27" s="46">
        <v>0</v>
      </c>
      <c r="AQ27" s="26">
        <f t="shared" si="4"/>
        <v>0</v>
      </c>
      <c r="AR27" s="27">
        <f t="shared" si="5"/>
        <v>0</v>
      </c>
      <c r="AS27" s="27"/>
      <c r="AT27" s="27"/>
      <c r="AU27" s="27"/>
      <c r="AV27" s="39"/>
      <c r="AW27" s="39"/>
      <c r="AX27" s="27"/>
      <c r="AY27" s="35">
        <v>0</v>
      </c>
      <c r="AZ27" s="26">
        <f t="shared" si="6"/>
        <v>0</v>
      </c>
      <c r="BA27" s="27"/>
      <c r="BB27" s="40"/>
      <c r="BC27" s="36">
        <v>0</v>
      </c>
      <c r="BD27" s="35">
        <f t="shared" si="7"/>
        <v>0</v>
      </c>
      <c r="BE27" s="41"/>
    </row>
    <row r="28" spans="1:57" s="7" customFormat="1" ht="15.75" customHeight="1">
      <c r="A28" s="146">
        <v>3</v>
      </c>
      <c r="B28" s="146"/>
      <c r="C28" s="147" t="s">
        <v>20</v>
      </c>
      <c r="D28" s="147"/>
      <c r="E28" s="147"/>
      <c r="F28" s="147"/>
      <c r="G28" s="159"/>
      <c r="H28" s="160"/>
      <c r="I28" s="160"/>
      <c r="J28" s="161"/>
      <c r="K28" s="98">
        <v>0</v>
      </c>
      <c r="L28" s="98">
        <v>0</v>
      </c>
      <c r="M28" s="36">
        <v>0</v>
      </c>
      <c r="N28" s="26">
        <f t="shared" si="1"/>
        <v>0</v>
      </c>
      <c r="O28" s="27"/>
      <c r="P28" s="26">
        <v>0</v>
      </c>
      <c r="Q28" s="48">
        <v>0</v>
      </c>
      <c r="R28" s="29"/>
      <c r="S28" s="27"/>
      <c r="T28" s="26"/>
      <c r="U28" s="26"/>
      <c r="V28" s="27"/>
      <c r="W28" s="121"/>
      <c r="X28" s="29"/>
      <c r="Y28" s="122"/>
      <c r="Z28" s="55"/>
      <c r="AA28" s="55"/>
      <c r="AB28" s="58"/>
      <c r="AC28" s="32"/>
      <c r="AD28" s="44"/>
      <c r="AE28" s="35"/>
      <c r="AF28" s="27">
        <f t="shared" si="10"/>
        <v>0</v>
      </c>
      <c r="AG28" s="36">
        <v>0</v>
      </c>
      <c r="AH28" s="35">
        <f t="shared" si="2"/>
        <v>0</v>
      </c>
      <c r="AI28" s="27"/>
      <c r="AJ28" s="45"/>
      <c r="AK28" s="26">
        <f t="shared" si="3"/>
        <v>0</v>
      </c>
      <c r="AL28" s="33"/>
      <c r="AM28" s="56"/>
      <c r="AN28" s="54"/>
      <c r="AO28" s="27"/>
      <c r="AP28" s="46">
        <v>0</v>
      </c>
      <c r="AQ28" s="26">
        <f t="shared" si="4"/>
        <v>0</v>
      </c>
      <c r="AR28" s="27">
        <f t="shared" si="5"/>
        <v>0</v>
      </c>
      <c r="AS28" s="27"/>
      <c r="AT28" s="27"/>
      <c r="AU28" s="27"/>
      <c r="AV28" s="39"/>
      <c r="AW28" s="39"/>
      <c r="AX28" s="27"/>
      <c r="AY28" s="35">
        <v>0</v>
      </c>
      <c r="AZ28" s="26">
        <f t="shared" si="6"/>
        <v>0</v>
      </c>
      <c r="BA28" s="27"/>
      <c r="BB28" s="40"/>
      <c r="BC28" s="36">
        <v>0</v>
      </c>
      <c r="BD28" s="35">
        <f t="shared" si="7"/>
        <v>0</v>
      </c>
      <c r="BE28" s="41"/>
    </row>
    <row r="29" spans="1:57" s="7" customFormat="1" ht="15.75" customHeight="1">
      <c r="A29" s="154" t="s">
        <v>21</v>
      </c>
      <c r="B29" s="154"/>
      <c r="C29" s="155" t="s">
        <v>22</v>
      </c>
      <c r="D29" s="155"/>
      <c r="E29" s="155"/>
      <c r="F29" s="155"/>
      <c r="G29" s="162">
        <v>47381552</v>
      </c>
      <c r="H29" s="147"/>
      <c r="I29" s="147"/>
      <c r="J29" s="147"/>
      <c r="K29" s="25">
        <v>47381552</v>
      </c>
      <c r="L29" s="98">
        <v>0</v>
      </c>
      <c r="M29" s="36">
        <v>0</v>
      </c>
      <c r="N29" s="26">
        <f t="shared" si="1"/>
        <v>0</v>
      </c>
      <c r="O29" s="27"/>
      <c r="P29" s="26">
        <v>0</v>
      </c>
      <c r="Q29" s="48">
        <v>0</v>
      </c>
      <c r="R29" s="29"/>
      <c r="S29" s="27"/>
      <c r="T29" s="26"/>
      <c r="U29" s="26"/>
      <c r="V29" s="27"/>
      <c r="W29" s="123"/>
      <c r="X29" s="29">
        <f>+W29</f>
        <v>0</v>
      </c>
      <c r="Y29" s="122"/>
      <c r="Z29" s="49"/>
      <c r="AA29" s="49"/>
      <c r="AB29" s="57"/>
      <c r="AC29" s="51">
        <v>21687002</v>
      </c>
      <c r="AD29" s="59">
        <v>1858000</v>
      </c>
      <c r="AE29" s="60">
        <f>AD29</f>
        <v>1858000</v>
      </c>
      <c r="AF29" s="27">
        <f t="shared" si="10"/>
        <v>0</v>
      </c>
      <c r="AG29" s="36">
        <v>0</v>
      </c>
      <c r="AH29" s="35">
        <f t="shared" si="2"/>
        <v>0</v>
      </c>
      <c r="AI29" s="27"/>
      <c r="AJ29" s="45"/>
      <c r="AK29" s="26">
        <f t="shared" si="3"/>
        <v>0</v>
      </c>
      <c r="AL29" s="33"/>
      <c r="AM29" s="53"/>
      <c r="AN29" s="54"/>
      <c r="AO29" s="27"/>
      <c r="AP29" s="46">
        <v>0</v>
      </c>
      <c r="AQ29" s="26">
        <f t="shared" si="4"/>
        <v>0</v>
      </c>
      <c r="AR29" s="27">
        <f t="shared" si="5"/>
        <v>0</v>
      </c>
      <c r="AS29" s="27"/>
      <c r="AT29" s="27"/>
      <c r="AU29" s="27"/>
      <c r="AV29" s="39"/>
      <c r="AW29" s="39"/>
      <c r="AX29" s="27"/>
      <c r="AY29" s="35">
        <v>0</v>
      </c>
      <c r="AZ29" s="26">
        <f t="shared" si="6"/>
        <v>0</v>
      </c>
      <c r="BA29" s="27"/>
      <c r="BB29" s="61">
        <v>23836550</v>
      </c>
      <c r="BC29" s="36"/>
      <c r="BD29" s="35"/>
      <c r="BE29" s="41"/>
    </row>
    <row r="30" spans="1:57" s="8" customFormat="1" ht="33" customHeight="1">
      <c r="A30" s="154" t="s">
        <v>23</v>
      </c>
      <c r="B30" s="154"/>
      <c r="C30" s="155" t="s">
        <v>24</v>
      </c>
      <c r="D30" s="155"/>
      <c r="E30" s="155"/>
      <c r="F30" s="155"/>
      <c r="G30" s="156">
        <v>2841090365</v>
      </c>
      <c r="H30" s="157"/>
      <c r="I30" s="157"/>
      <c r="J30" s="158"/>
      <c r="K30" s="94">
        <v>2841090365</v>
      </c>
      <c r="L30" s="98">
        <v>0</v>
      </c>
      <c r="M30" s="62">
        <v>366780000</v>
      </c>
      <c r="N30" s="63">
        <f t="shared" si="1"/>
        <v>366780000</v>
      </c>
      <c r="O30" s="64"/>
      <c r="P30" s="63">
        <v>391500000</v>
      </c>
      <c r="Q30" s="48">
        <v>106327052</v>
      </c>
      <c r="R30" s="65">
        <f>+Q30</f>
        <v>106327052</v>
      </c>
      <c r="S30" s="64"/>
      <c r="T30" s="63"/>
      <c r="U30" s="63"/>
      <c r="V30" s="64"/>
      <c r="W30" s="123">
        <f>W16+W20+W24+W28-W29</f>
        <v>232748157</v>
      </c>
      <c r="X30" s="65">
        <f>+W30</f>
        <v>232748157</v>
      </c>
      <c r="Y30" s="124"/>
      <c r="Z30" s="66">
        <v>172706000</v>
      </c>
      <c r="AA30" s="66">
        <v>172706000</v>
      </c>
      <c r="AB30" s="57"/>
      <c r="AC30" s="51">
        <v>226283961</v>
      </c>
      <c r="AD30" s="59">
        <v>36932868</v>
      </c>
      <c r="AE30" s="60">
        <f>AE16+AE20-AE29</f>
        <v>36932868</v>
      </c>
      <c r="AF30" s="64">
        <f t="shared" si="10"/>
        <v>0</v>
      </c>
      <c r="AG30" s="62">
        <v>88214000</v>
      </c>
      <c r="AH30" s="60">
        <f t="shared" si="2"/>
        <v>88214000</v>
      </c>
      <c r="AI30" s="64"/>
      <c r="AJ30" s="68">
        <v>0</v>
      </c>
      <c r="AK30" s="63">
        <f t="shared" si="3"/>
        <v>0</v>
      </c>
      <c r="AL30" s="67"/>
      <c r="AM30" s="69">
        <v>318730097</v>
      </c>
      <c r="AN30" s="69">
        <f>AM30</f>
        <v>318730097</v>
      </c>
      <c r="AO30" s="64"/>
      <c r="AP30" s="70">
        <v>75390000</v>
      </c>
      <c r="AQ30" s="60">
        <f>AQ16</f>
        <v>75390000</v>
      </c>
      <c r="AR30" s="64">
        <f t="shared" si="5"/>
        <v>0</v>
      </c>
      <c r="AS30" s="64"/>
      <c r="AT30" s="64"/>
      <c r="AU30" s="64"/>
      <c r="AV30" s="71">
        <f>AV16+AV20-AV29</f>
        <v>0</v>
      </c>
      <c r="AW30" s="71">
        <f>AW16+AW20-AW29</f>
        <v>0</v>
      </c>
      <c r="AX30" s="72"/>
      <c r="AY30" s="73">
        <v>26016000</v>
      </c>
      <c r="AZ30" s="73">
        <f>AZ16+AZ20-AZ29</f>
        <v>26016000</v>
      </c>
      <c r="BA30" s="72"/>
      <c r="BB30" s="61">
        <f>BB16+BB20-BB29</f>
        <v>287379800</v>
      </c>
      <c r="BC30" s="62">
        <v>252385000</v>
      </c>
      <c r="BD30" s="60">
        <f t="shared" si="7"/>
        <v>252385000</v>
      </c>
      <c r="BE30" s="74"/>
    </row>
    <row r="31" spans="1:57" s="7" customFormat="1" ht="16.5" customHeight="1">
      <c r="A31" s="146">
        <v>1</v>
      </c>
      <c r="B31" s="146"/>
      <c r="C31" s="147" t="s">
        <v>25</v>
      </c>
      <c r="D31" s="147"/>
      <c r="E31" s="147"/>
      <c r="F31" s="147"/>
      <c r="G31" s="148">
        <v>1885059897</v>
      </c>
      <c r="H31" s="149"/>
      <c r="I31" s="149"/>
      <c r="J31" s="149"/>
      <c r="K31" s="95">
        <v>1885059897</v>
      </c>
      <c r="L31" s="98">
        <v>0</v>
      </c>
      <c r="M31" s="36">
        <v>372405000</v>
      </c>
      <c r="N31" s="26">
        <f t="shared" si="1"/>
        <v>372405000</v>
      </c>
      <c r="O31" s="27"/>
      <c r="P31" s="26">
        <v>391500000</v>
      </c>
      <c r="Q31" s="28">
        <v>64750000</v>
      </c>
      <c r="R31" s="29">
        <f>+Q31</f>
        <v>64750000</v>
      </c>
      <c r="S31" s="27"/>
      <c r="T31" s="26"/>
      <c r="U31" s="26"/>
      <c r="V31" s="27"/>
      <c r="W31" s="121">
        <v>167520000</v>
      </c>
      <c r="X31" s="29">
        <f>+W31</f>
        <v>167520000</v>
      </c>
      <c r="Y31" s="122"/>
      <c r="Z31" s="55"/>
      <c r="AA31" s="55"/>
      <c r="AB31" s="58"/>
      <c r="AC31" s="32"/>
      <c r="AD31" s="34"/>
      <c r="AE31" s="35"/>
      <c r="AF31" s="27">
        <f t="shared" si="10"/>
        <v>0</v>
      </c>
      <c r="AG31" s="36">
        <v>0</v>
      </c>
      <c r="AH31" s="35">
        <f t="shared" si="2"/>
        <v>0</v>
      </c>
      <c r="AI31" s="27"/>
      <c r="AJ31" s="45">
        <v>0</v>
      </c>
      <c r="AK31" s="26">
        <f t="shared" si="3"/>
        <v>0</v>
      </c>
      <c r="AL31" s="33"/>
      <c r="AM31" s="47">
        <v>318730097</v>
      </c>
      <c r="AN31" s="75">
        <v>318730097</v>
      </c>
      <c r="AO31" s="27"/>
      <c r="AP31" s="38">
        <v>75390000</v>
      </c>
      <c r="AQ31" s="35">
        <f>AQ30</f>
        <v>75390000</v>
      </c>
      <c r="AR31" s="27">
        <f t="shared" si="5"/>
        <v>0</v>
      </c>
      <c r="AS31" s="27"/>
      <c r="AT31" s="27"/>
      <c r="AU31" s="27"/>
      <c r="AV31" s="39"/>
      <c r="AW31" s="39"/>
      <c r="AX31" s="27"/>
      <c r="AY31" s="35">
        <v>0</v>
      </c>
      <c r="AZ31" s="35">
        <f t="shared" si="6"/>
        <v>0</v>
      </c>
      <c r="BA31" s="27"/>
      <c r="BB31" s="112">
        <f>BB30-BB33</f>
        <v>242379800</v>
      </c>
      <c r="BC31" s="36">
        <f>BC30</f>
        <v>252385000</v>
      </c>
      <c r="BD31" s="35">
        <f t="shared" si="7"/>
        <v>252385000</v>
      </c>
      <c r="BE31" s="41"/>
    </row>
    <row r="32" spans="1:57" s="7" customFormat="1" ht="16.5" customHeight="1">
      <c r="A32" s="146">
        <v>2</v>
      </c>
      <c r="B32" s="146"/>
      <c r="C32" s="147" t="s">
        <v>26</v>
      </c>
      <c r="D32" s="147"/>
      <c r="E32" s="147"/>
      <c r="F32" s="147"/>
      <c r="G32" s="148">
        <v>640030468</v>
      </c>
      <c r="H32" s="149"/>
      <c r="I32" s="149"/>
      <c r="J32" s="149"/>
      <c r="K32" s="95">
        <v>640030468</v>
      </c>
      <c r="L32" s="98">
        <v>0</v>
      </c>
      <c r="M32" s="36">
        <v>0</v>
      </c>
      <c r="N32" s="26">
        <f t="shared" si="1"/>
        <v>0</v>
      </c>
      <c r="O32" s="27"/>
      <c r="P32" s="26">
        <v>0</v>
      </c>
      <c r="Q32" s="28">
        <v>0</v>
      </c>
      <c r="R32" s="29">
        <f>+Q32</f>
        <v>0</v>
      </c>
      <c r="S32" s="27"/>
      <c r="T32" s="26"/>
      <c r="U32" s="26"/>
      <c r="V32" s="27"/>
      <c r="W32" s="121"/>
      <c r="X32" s="29"/>
      <c r="Y32" s="122"/>
      <c r="Z32" s="31">
        <v>172706000</v>
      </c>
      <c r="AA32" s="31">
        <v>172706000</v>
      </c>
      <c r="AB32" s="58"/>
      <c r="AC32" s="32">
        <v>316161600</v>
      </c>
      <c r="AD32" s="34">
        <v>36932868</v>
      </c>
      <c r="AE32" s="35">
        <f>AD32</f>
        <v>36932868</v>
      </c>
      <c r="AF32" s="27">
        <f t="shared" si="10"/>
        <v>0</v>
      </c>
      <c r="AG32" s="36">
        <v>88214000</v>
      </c>
      <c r="AH32" s="35">
        <f t="shared" si="2"/>
        <v>88214000</v>
      </c>
      <c r="AI32" s="27"/>
      <c r="AJ32" s="45"/>
      <c r="AK32" s="26">
        <f t="shared" si="3"/>
        <v>0</v>
      </c>
      <c r="AL32" s="33"/>
      <c r="AM32" s="56"/>
      <c r="AN32" s="54"/>
      <c r="AO32" s="27"/>
      <c r="AP32" s="46">
        <v>0</v>
      </c>
      <c r="AQ32" s="26">
        <f t="shared" si="4"/>
        <v>0</v>
      </c>
      <c r="AR32" s="27">
        <f t="shared" si="5"/>
        <v>0</v>
      </c>
      <c r="AS32" s="27"/>
      <c r="AT32" s="27"/>
      <c r="AU32" s="27"/>
      <c r="AV32" s="39"/>
      <c r="AW32" s="39"/>
      <c r="AX32" s="27"/>
      <c r="AY32" s="35">
        <v>26016000</v>
      </c>
      <c r="AZ32" s="35">
        <f t="shared" si="6"/>
        <v>26016000</v>
      </c>
      <c r="BA32" s="27"/>
      <c r="BB32" s="40"/>
      <c r="BC32" s="36">
        <v>0</v>
      </c>
      <c r="BD32" s="35">
        <f t="shared" si="7"/>
        <v>0</v>
      </c>
      <c r="BE32" s="41"/>
    </row>
    <row r="33" spans="1:57" s="7" customFormat="1" ht="16.5" customHeight="1">
      <c r="A33" s="150">
        <v>3</v>
      </c>
      <c r="B33" s="150"/>
      <c r="C33" s="151" t="s">
        <v>27</v>
      </c>
      <c r="D33" s="151"/>
      <c r="E33" s="151"/>
      <c r="F33" s="151"/>
      <c r="G33" s="152">
        <v>316000000</v>
      </c>
      <c r="H33" s="153"/>
      <c r="I33" s="153"/>
      <c r="J33" s="153"/>
      <c r="K33" s="96">
        <v>316000000</v>
      </c>
      <c r="L33" s="100">
        <v>0</v>
      </c>
      <c r="M33" s="76">
        <v>102000000</v>
      </c>
      <c r="N33" s="77">
        <f t="shared" si="1"/>
        <v>102000000</v>
      </c>
      <c r="O33" s="78"/>
      <c r="P33" s="77">
        <v>0</v>
      </c>
      <c r="Q33" s="79">
        <v>27000000</v>
      </c>
      <c r="R33" s="80">
        <f>+Q33</f>
        <v>27000000</v>
      </c>
      <c r="S33" s="78"/>
      <c r="T33" s="77"/>
      <c r="U33" s="77"/>
      <c r="V33" s="78"/>
      <c r="W33" s="125">
        <v>90000000</v>
      </c>
      <c r="X33" s="80">
        <f>+W33</f>
        <v>90000000</v>
      </c>
      <c r="Y33" s="126"/>
      <c r="Z33" s="81"/>
      <c r="AA33" s="81"/>
      <c r="AB33" s="82"/>
      <c r="AC33" s="131">
        <v>52000000</v>
      </c>
      <c r="AD33" s="83"/>
      <c r="AE33" s="84"/>
      <c r="AF33" s="78">
        <f t="shared" si="10"/>
        <v>0</v>
      </c>
      <c r="AG33" s="76">
        <v>0</v>
      </c>
      <c r="AH33" s="85">
        <f t="shared" si="2"/>
        <v>0</v>
      </c>
      <c r="AI33" s="78"/>
      <c r="AJ33" s="86"/>
      <c r="AK33" s="77">
        <f t="shared" si="3"/>
        <v>0</v>
      </c>
      <c r="AL33" s="87"/>
      <c r="AM33" s="88"/>
      <c r="AN33" s="89"/>
      <c r="AO33" s="78"/>
      <c r="AP33" s="90">
        <v>0</v>
      </c>
      <c r="AQ33" s="77">
        <f t="shared" si="4"/>
        <v>0</v>
      </c>
      <c r="AR33" s="78">
        <f t="shared" si="5"/>
        <v>0</v>
      </c>
      <c r="AS33" s="78"/>
      <c r="AT33" s="78"/>
      <c r="AU33" s="78"/>
      <c r="AV33" s="91"/>
      <c r="AW33" s="91"/>
      <c r="AX33" s="78"/>
      <c r="AY33" s="86">
        <v>0</v>
      </c>
      <c r="AZ33" s="77">
        <f t="shared" si="6"/>
        <v>0</v>
      </c>
      <c r="BA33" s="78"/>
      <c r="BB33" s="92">
        <v>45000000</v>
      </c>
      <c r="BC33" s="76">
        <v>0</v>
      </c>
      <c r="BD33" s="85">
        <f t="shared" si="7"/>
        <v>0</v>
      </c>
      <c r="BE33" s="93"/>
    </row>
  </sheetData>
  <sheetProtection/>
  <mergeCells count="94">
    <mergeCell ref="M4:BE4"/>
    <mergeCell ref="AV5:AX5"/>
    <mergeCell ref="A2:L2"/>
    <mergeCell ref="A3:L3"/>
    <mergeCell ref="A4:B5"/>
    <mergeCell ref="C4:F5"/>
    <mergeCell ref="G4:J5"/>
    <mergeCell ref="K4:K5"/>
    <mergeCell ref="L4:L5"/>
    <mergeCell ref="A7:B7"/>
    <mergeCell ref="C7:F7"/>
    <mergeCell ref="G7:J7"/>
    <mergeCell ref="AS5:AU5"/>
    <mergeCell ref="A6:B6"/>
    <mergeCell ref="C6:F6"/>
    <mergeCell ref="G6:J6"/>
    <mergeCell ref="A8:B8"/>
    <mergeCell ref="C8:F8"/>
    <mergeCell ref="G8:J8"/>
    <mergeCell ref="A9:B9"/>
    <mergeCell ref="C9:F9"/>
    <mergeCell ref="G9:J9"/>
    <mergeCell ref="A10:B10"/>
    <mergeCell ref="C10:F10"/>
    <mergeCell ref="G10:J10"/>
    <mergeCell ref="A11:B11"/>
    <mergeCell ref="C11:F11"/>
    <mergeCell ref="G11:J11"/>
    <mergeCell ref="A12:B12"/>
    <mergeCell ref="C12:F12"/>
    <mergeCell ref="G12:J12"/>
    <mergeCell ref="A13:B13"/>
    <mergeCell ref="C13:F13"/>
    <mergeCell ref="G13:J13"/>
    <mergeCell ref="A14:B14"/>
    <mergeCell ref="C14:F14"/>
    <mergeCell ref="G14:J14"/>
    <mergeCell ref="A15:B15"/>
    <mergeCell ref="C15:F15"/>
    <mergeCell ref="G15:J15"/>
    <mergeCell ref="A16:B16"/>
    <mergeCell ref="C16:F16"/>
    <mergeCell ref="G16:J16"/>
    <mergeCell ref="A17:B17"/>
    <mergeCell ref="C17:F17"/>
    <mergeCell ref="G17:H17"/>
    <mergeCell ref="A18:B18"/>
    <mergeCell ref="C18:F18"/>
    <mergeCell ref="G18:J18"/>
    <mergeCell ref="A19:B19"/>
    <mergeCell ref="C19:F19"/>
    <mergeCell ref="G19:J19"/>
    <mergeCell ref="A20:B20"/>
    <mergeCell ref="C20:F20"/>
    <mergeCell ref="G20:J20"/>
    <mergeCell ref="A21:B21"/>
    <mergeCell ref="C21:F21"/>
    <mergeCell ref="G21:H21"/>
    <mergeCell ref="A22:B22"/>
    <mergeCell ref="C22:F22"/>
    <mergeCell ref="G22:J22"/>
    <mergeCell ref="A23:B23"/>
    <mergeCell ref="C23:F23"/>
    <mergeCell ref="G23:J23"/>
    <mergeCell ref="A24:B24"/>
    <mergeCell ref="C24:F24"/>
    <mergeCell ref="G24:J24"/>
    <mergeCell ref="A25:B25"/>
    <mergeCell ref="C25:F25"/>
    <mergeCell ref="G25:J25"/>
    <mergeCell ref="A26:B26"/>
    <mergeCell ref="C26:F26"/>
    <mergeCell ref="G26:J26"/>
    <mergeCell ref="A27:B27"/>
    <mergeCell ref="C27:F27"/>
    <mergeCell ref="G27:J27"/>
    <mergeCell ref="A28:B28"/>
    <mergeCell ref="C28:F28"/>
    <mergeCell ref="G28:J28"/>
    <mergeCell ref="A29:B29"/>
    <mergeCell ref="C29:F29"/>
    <mergeCell ref="G29:J29"/>
    <mergeCell ref="A30:B30"/>
    <mergeCell ref="C30:F30"/>
    <mergeCell ref="G30:J30"/>
    <mergeCell ref="A31:B31"/>
    <mergeCell ref="C31:F31"/>
    <mergeCell ref="G31:J31"/>
    <mergeCell ref="A32:B32"/>
    <mergeCell ref="C32:F32"/>
    <mergeCell ref="G32:J32"/>
    <mergeCell ref="A33:B33"/>
    <mergeCell ref="C33:F33"/>
    <mergeCell ref="G33:J33"/>
  </mergeCells>
  <printOptions/>
  <pageMargins left="0.29" right="0.1968503937007874" top="0.2755905511811024" bottom="0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phamthisau</dc:creator>
  <cp:keywords/>
  <dc:description/>
  <cp:lastModifiedBy>StarGear</cp:lastModifiedBy>
  <cp:lastPrinted>2021-12-14T02:18:27Z</cp:lastPrinted>
  <dcterms:created xsi:type="dcterms:W3CDTF">2019-05-03T07:44:33Z</dcterms:created>
  <dcterms:modified xsi:type="dcterms:W3CDTF">2021-12-14T02:45:59Z</dcterms:modified>
  <cp:category/>
  <cp:version/>
  <cp:contentType/>
  <cp:contentStatus/>
</cp:coreProperties>
</file>